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Новая папка\"/>
    </mc:Choice>
  </mc:AlternateContent>
  <xr:revisionPtr revIDLastSave="0" documentId="13_ncr:1_{F2720793-6102-4979-9BDE-93592C25A1BF}" xr6:coauthVersionLast="45" xr6:coauthVersionMax="46" xr10:uidLastSave="{00000000-0000-0000-0000-000000000000}"/>
  <bookViews>
    <workbookView minimized="1" xWindow="300" yWindow="3735" windowWidth="20490" windowHeight="5550" firstSheet="1" activeTab="1" xr2:uid="{00000000-000D-0000-FFFF-FFFF00000000}"/>
  </bookViews>
  <sheets>
    <sheet name="с 7 до 11" sheetId="2" r:id="rId1"/>
    <sheet name="с 11 до 16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0" i="3" l="1"/>
  <c r="K190" i="3"/>
  <c r="J190" i="3"/>
  <c r="I190" i="3"/>
  <c r="H190" i="3"/>
  <c r="G190" i="3"/>
  <c r="F190" i="3"/>
  <c r="E190" i="3"/>
  <c r="D190" i="3"/>
  <c r="K172" i="3"/>
  <c r="J172" i="3"/>
  <c r="I172" i="3"/>
  <c r="H172" i="3"/>
  <c r="G172" i="3"/>
  <c r="F172" i="3"/>
  <c r="E172" i="3"/>
  <c r="D172" i="3"/>
  <c r="K164" i="3"/>
  <c r="J164" i="3"/>
  <c r="I164" i="3"/>
  <c r="H164" i="3"/>
  <c r="G164" i="3"/>
  <c r="F164" i="3"/>
  <c r="E164" i="3"/>
  <c r="D164" i="3"/>
  <c r="K147" i="3"/>
  <c r="J147" i="3"/>
  <c r="I147" i="3"/>
  <c r="H147" i="3"/>
  <c r="G147" i="3"/>
  <c r="F147" i="3"/>
  <c r="E147" i="3"/>
  <c r="D147" i="3"/>
  <c r="J102" i="3"/>
  <c r="K84" i="3"/>
  <c r="J84" i="3"/>
  <c r="I84" i="3"/>
  <c r="H84" i="3"/>
  <c r="G84" i="3"/>
  <c r="F84" i="3"/>
  <c r="E84" i="3"/>
  <c r="D84" i="3"/>
  <c r="K65" i="3"/>
  <c r="J65" i="3"/>
  <c r="I65" i="3"/>
  <c r="H65" i="3"/>
  <c r="G65" i="3"/>
  <c r="F65" i="3"/>
  <c r="E65" i="3"/>
  <c r="D65" i="3"/>
  <c r="G99" i="2" l="1"/>
  <c r="F99" i="2"/>
  <c r="E99" i="2"/>
  <c r="D99" i="2"/>
  <c r="F142" i="2"/>
  <c r="D144" i="2"/>
  <c r="G82" i="2" l="1"/>
  <c r="F82" i="2"/>
  <c r="E82" i="2"/>
  <c r="D82" i="2"/>
  <c r="F235" i="3" l="1"/>
  <c r="K235" i="3"/>
  <c r="J235" i="3"/>
  <c r="G235" i="3"/>
  <c r="E235" i="3"/>
  <c r="K227" i="3"/>
  <c r="J227" i="3"/>
  <c r="I227" i="3"/>
  <c r="H227" i="3"/>
  <c r="G227" i="3"/>
  <c r="F227" i="3"/>
  <c r="E227" i="3"/>
  <c r="D227" i="3"/>
  <c r="K218" i="3"/>
  <c r="J218" i="3"/>
  <c r="G218" i="3"/>
  <c r="F218" i="3"/>
  <c r="E218" i="3"/>
  <c r="D218" i="3"/>
  <c r="K210" i="3"/>
  <c r="J210" i="3"/>
  <c r="I210" i="3"/>
  <c r="H210" i="3"/>
  <c r="G210" i="3"/>
  <c r="F210" i="3"/>
  <c r="E210" i="3"/>
  <c r="D210" i="3"/>
  <c r="J199" i="3"/>
  <c r="K199" i="3"/>
  <c r="I199" i="3"/>
  <c r="H199" i="3"/>
  <c r="F199" i="3"/>
  <c r="D199" i="3"/>
  <c r="E180" i="3"/>
  <c r="K180" i="3"/>
  <c r="I180" i="3"/>
  <c r="H180" i="3"/>
  <c r="J180" i="3"/>
  <c r="J181" i="3" s="1"/>
  <c r="F180" i="3"/>
  <c r="K156" i="3"/>
  <c r="J156" i="3"/>
  <c r="I156" i="3"/>
  <c r="H156" i="3"/>
  <c r="G156" i="3"/>
  <c r="F156" i="3"/>
  <c r="D156" i="3"/>
  <c r="K139" i="3"/>
  <c r="J139" i="3"/>
  <c r="I139" i="3"/>
  <c r="H139" i="3"/>
  <c r="G139" i="3"/>
  <c r="F139" i="3"/>
  <c r="E139" i="3"/>
  <c r="D139" i="3"/>
  <c r="K120" i="3"/>
  <c r="K128" i="3" s="1"/>
  <c r="J120" i="3"/>
  <c r="J128" i="3" s="1"/>
  <c r="I120" i="3"/>
  <c r="I128" i="3" s="1"/>
  <c r="H120" i="3"/>
  <c r="H128" i="3" s="1"/>
  <c r="G120" i="3"/>
  <c r="G128" i="3" s="1"/>
  <c r="F120" i="3"/>
  <c r="F128" i="3" s="1"/>
  <c r="E120" i="3"/>
  <c r="E128" i="3" s="1"/>
  <c r="D120" i="3"/>
  <c r="D128" i="3" s="1"/>
  <c r="J111" i="3"/>
  <c r="K102" i="3"/>
  <c r="K111" i="3" s="1"/>
  <c r="I102" i="3"/>
  <c r="I111" i="3" s="1"/>
  <c r="H102" i="3"/>
  <c r="H111" i="3" s="1"/>
  <c r="G102" i="3"/>
  <c r="G111" i="3" s="1"/>
  <c r="F102" i="3"/>
  <c r="F111" i="3" s="1"/>
  <c r="E102" i="3"/>
  <c r="E111" i="3" s="1"/>
  <c r="D102" i="3"/>
  <c r="D111" i="3" s="1"/>
  <c r="K93" i="3"/>
  <c r="J93" i="3"/>
  <c r="I93" i="3"/>
  <c r="H93" i="3"/>
  <c r="G93" i="3"/>
  <c r="F93" i="3"/>
  <c r="E93" i="3"/>
  <c r="D93" i="3"/>
  <c r="K75" i="3"/>
  <c r="J75" i="3"/>
  <c r="I75" i="3"/>
  <c r="H75" i="3"/>
  <c r="F75" i="3"/>
  <c r="E75" i="3"/>
  <c r="D75" i="3"/>
  <c r="G75" i="3"/>
  <c r="E48" i="3"/>
  <c r="E58" i="3" s="1"/>
  <c r="D48" i="3"/>
  <c r="D58" i="3" s="1"/>
  <c r="G48" i="3"/>
  <c r="G58" i="3" s="1"/>
  <c r="F48" i="3"/>
  <c r="F58" i="3" s="1"/>
  <c r="J48" i="3"/>
  <c r="J58" i="3" s="1"/>
  <c r="J31" i="3"/>
  <c r="J40" i="3" s="1"/>
  <c r="G31" i="3"/>
  <c r="G40" i="3" s="1"/>
  <c r="F31" i="3"/>
  <c r="F40" i="3" s="1"/>
  <c r="E31" i="3"/>
  <c r="E40" i="3" s="1"/>
  <c r="D31" i="3"/>
  <c r="D40" i="3" s="1"/>
  <c r="K31" i="3"/>
  <c r="K40" i="3" s="1"/>
  <c r="I31" i="3"/>
  <c r="I40" i="3" s="1"/>
  <c r="H31" i="3"/>
  <c r="H40" i="3" s="1"/>
  <c r="F236" i="3" l="1"/>
  <c r="K165" i="3"/>
  <c r="J165" i="3"/>
  <c r="D148" i="3"/>
  <c r="H181" i="3"/>
  <c r="H200" i="3"/>
  <c r="E181" i="3"/>
  <c r="J219" i="3"/>
  <c r="H48" i="3"/>
  <c r="H58" i="3" s="1"/>
  <c r="I200" i="3"/>
  <c r="J148" i="3"/>
  <c r="F181" i="3"/>
  <c r="G148" i="3"/>
  <c r="K148" i="3"/>
  <c r="H165" i="3"/>
  <c r="K181" i="3"/>
  <c r="K200" i="3"/>
  <c r="G219" i="3"/>
  <c r="K219" i="3"/>
  <c r="E236" i="3"/>
  <c r="D235" i="3"/>
  <c r="D236" i="3" s="1"/>
  <c r="H235" i="3"/>
  <c r="H236" i="3" s="1"/>
  <c r="I165" i="3"/>
  <c r="D219" i="3"/>
  <c r="J236" i="3"/>
  <c r="D200" i="3"/>
  <c r="D165" i="3"/>
  <c r="K48" i="3"/>
  <c r="K58" i="3" s="1"/>
  <c r="E156" i="3"/>
  <c r="E165" i="3" s="1"/>
  <c r="D180" i="3"/>
  <c r="D181" i="3" s="1"/>
  <c r="H218" i="3"/>
  <c r="H219" i="3" s="1"/>
  <c r="G180" i="3"/>
  <c r="G181" i="3" s="1"/>
  <c r="I218" i="3"/>
  <c r="I219" i="3" s="1"/>
  <c r="I48" i="3"/>
  <c r="I58" i="3" s="1"/>
  <c r="E148" i="3"/>
  <c r="G165" i="3"/>
  <c r="J200" i="3"/>
  <c r="E199" i="3"/>
  <c r="E200" i="3" s="1"/>
  <c r="G199" i="3"/>
  <c r="G200" i="3" s="1"/>
  <c r="I235" i="3"/>
  <c r="I236" i="3" s="1"/>
  <c r="H148" i="3"/>
  <c r="I148" i="3"/>
  <c r="F200" i="3"/>
  <c r="F148" i="3"/>
  <c r="F165" i="3"/>
  <c r="I181" i="3"/>
  <c r="E219" i="3"/>
  <c r="G236" i="3"/>
  <c r="K236" i="3"/>
  <c r="D85" i="2"/>
  <c r="E85" i="2"/>
  <c r="F85" i="2"/>
  <c r="G85" i="2"/>
  <c r="H85" i="2"/>
  <c r="I85" i="2"/>
  <c r="J85" i="2"/>
  <c r="K85" i="2"/>
  <c r="L85" i="2"/>
  <c r="G45" i="2" l="1"/>
  <c r="F45" i="2"/>
  <c r="D30" i="2" l="1"/>
  <c r="E30" i="2"/>
  <c r="F30" i="2"/>
  <c r="G30" i="2"/>
  <c r="F236" i="2"/>
  <c r="L235" i="2"/>
  <c r="K235" i="2"/>
  <c r="I235" i="2"/>
  <c r="H235" i="2"/>
  <c r="L233" i="2"/>
  <c r="L236" i="2" s="1"/>
  <c r="K233" i="2"/>
  <c r="K236" i="2" s="1"/>
  <c r="J233" i="2"/>
  <c r="J236" i="2" s="1"/>
  <c r="I233" i="2"/>
  <c r="H233" i="2"/>
  <c r="G232" i="2"/>
  <c r="G236" i="2" s="1"/>
  <c r="D232" i="2"/>
  <c r="E230" i="2"/>
  <c r="E236" i="2" s="1"/>
  <c r="D230" i="2"/>
  <c r="L219" i="2"/>
  <c r="K219" i="2"/>
  <c r="I219" i="2"/>
  <c r="H219" i="2"/>
  <c r="L217" i="2"/>
  <c r="K217" i="2"/>
  <c r="J217" i="2"/>
  <c r="J220" i="2" s="1"/>
  <c r="I217" i="2"/>
  <c r="H217" i="2"/>
  <c r="G214" i="2"/>
  <c r="G220" i="2" s="1"/>
  <c r="F214" i="2"/>
  <c r="F220" i="2" s="1"/>
  <c r="E214" i="2"/>
  <c r="E220" i="2" s="1"/>
  <c r="D214" i="2"/>
  <c r="D220" i="2" s="1"/>
  <c r="J202" i="2"/>
  <c r="L201" i="2"/>
  <c r="L202" i="2" s="1"/>
  <c r="K201" i="2"/>
  <c r="K202" i="2" s="1"/>
  <c r="I201" i="2"/>
  <c r="I202" i="2" s="1"/>
  <c r="H201" i="2"/>
  <c r="H202" i="2" s="1"/>
  <c r="G198" i="2"/>
  <c r="F198" i="2"/>
  <c r="G197" i="2"/>
  <c r="F197" i="2"/>
  <c r="E197" i="2"/>
  <c r="D197" i="2"/>
  <c r="E195" i="2"/>
  <c r="D195" i="2"/>
  <c r="L220" i="2" l="1"/>
  <c r="H220" i="2"/>
  <c r="K220" i="2"/>
  <c r="I236" i="2"/>
  <c r="D236" i="2"/>
  <c r="H236" i="2"/>
  <c r="E202" i="2"/>
  <c r="I220" i="2"/>
  <c r="G202" i="2"/>
  <c r="D202" i="2"/>
  <c r="F202" i="2"/>
  <c r="D193" i="2"/>
  <c r="E193" i="2"/>
  <c r="F193" i="2"/>
  <c r="G193" i="2"/>
  <c r="H193" i="2"/>
  <c r="H203" i="2" s="1"/>
  <c r="I193" i="2"/>
  <c r="I203" i="2" s="1"/>
  <c r="J193" i="2"/>
  <c r="J203" i="2" s="1"/>
  <c r="K193" i="2"/>
  <c r="K203" i="2" s="1"/>
  <c r="L193" i="2"/>
  <c r="L203" i="2" s="1"/>
  <c r="E155" i="2"/>
  <c r="D155" i="2"/>
  <c r="E183" i="2"/>
  <c r="L182" i="2"/>
  <c r="L183" i="2" s="1"/>
  <c r="K182" i="2"/>
  <c r="K183" i="2" s="1"/>
  <c r="I182" i="2"/>
  <c r="I183" i="2" s="1"/>
  <c r="H182" i="2"/>
  <c r="H183" i="2" s="1"/>
  <c r="J180" i="2"/>
  <c r="J183" i="2" s="1"/>
  <c r="G180" i="2"/>
  <c r="F180" i="2"/>
  <c r="F183" i="2" s="1"/>
  <c r="D180" i="2"/>
  <c r="G179" i="2"/>
  <c r="D179" i="2"/>
  <c r="G178" i="2"/>
  <c r="D177" i="2"/>
  <c r="L165" i="2"/>
  <c r="K165" i="2"/>
  <c r="I165" i="2"/>
  <c r="H165" i="2"/>
  <c r="L163" i="2"/>
  <c r="L166" i="2" s="1"/>
  <c r="K163" i="2"/>
  <c r="K166" i="2" s="1"/>
  <c r="J163" i="2"/>
  <c r="J166" i="2" s="1"/>
  <c r="I163" i="2"/>
  <c r="H163" i="2"/>
  <c r="G162" i="2"/>
  <c r="E162" i="2"/>
  <c r="E166" i="2" s="1"/>
  <c r="D162" i="2"/>
  <c r="G161" i="2"/>
  <c r="F161" i="2"/>
  <c r="F166" i="2" s="1"/>
  <c r="D161" i="2"/>
  <c r="G160" i="2"/>
  <c r="J148" i="2"/>
  <c r="G148" i="2"/>
  <c r="E148" i="2"/>
  <c r="L147" i="2"/>
  <c r="L148" i="2" s="1"/>
  <c r="K147" i="2"/>
  <c r="K148" i="2" s="1"/>
  <c r="I147" i="2"/>
  <c r="I148" i="2" s="1"/>
  <c r="H147" i="2"/>
  <c r="H148" i="2" s="1"/>
  <c r="D148" i="2"/>
  <c r="F148" i="2"/>
  <c r="D140" i="2"/>
  <c r="E140" i="2"/>
  <c r="F140" i="2"/>
  <c r="G140" i="2"/>
  <c r="H140" i="2"/>
  <c r="I140" i="2"/>
  <c r="J140" i="2"/>
  <c r="K140" i="2"/>
  <c r="L140" i="2"/>
  <c r="J149" i="2" l="1"/>
  <c r="E149" i="2"/>
  <c r="H149" i="2"/>
  <c r="E203" i="2"/>
  <c r="F149" i="2"/>
  <c r="D166" i="2"/>
  <c r="I166" i="2"/>
  <c r="I149" i="2"/>
  <c r="D183" i="2"/>
  <c r="G203" i="2"/>
  <c r="G149" i="2"/>
  <c r="H166" i="2"/>
  <c r="G183" i="2"/>
  <c r="L149" i="2"/>
  <c r="F203" i="2"/>
  <c r="D203" i="2"/>
  <c r="G166" i="2"/>
  <c r="K149" i="2"/>
  <c r="D149" i="2"/>
  <c r="D120" i="2" l="1"/>
  <c r="D128" i="2" s="1"/>
  <c r="E120" i="2"/>
  <c r="E128" i="2" s="1"/>
  <c r="F120" i="2"/>
  <c r="F128" i="2" s="1"/>
  <c r="G120" i="2"/>
  <c r="G128" i="2" s="1"/>
  <c r="H120" i="2"/>
  <c r="H128" i="2" s="1"/>
  <c r="I120" i="2"/>
  <c r="I128" i="2" s="1"/>
  <c r="J120" i="2"/>
  <c r="J128" i="2" s="1"/>
  <c r="K120" i="2"/>
  <c r="K128" i="2" s="1"/>
  <c r="L120" i="2"/>
  <c r="L128" i="2" s="1"/>
  <c r="J112" i="2"/>
  <c r="G51" i="2" l="1"/>
  <c r="F51" i="2"/>
  <c r="E51" i="2"/>
  <c r="E228" i="2" l="1"/>
  <c r="E237" i="2" s="1"/>
  <c r="D228" i="2"/>
  <c r="D237" i="2" s="1"/>
  <c r="L228" i="2"/>
  <c r="L237" i="2" s="1"/>
  <c r="K228" i="2"/>
  <c r="K237" i="2" s="1"/>
  <c r="J228" i="2"/>
  <c r="J237" i="2" s="1"/>
  <c r="F228" i="2"/>
  <c r="F237" i="2" s="1"/>
  <c r="E212" i="2"/>
  <c r="E221" i="2" s="1"/>
  <c r="L212" i="2"/>
  <c r="L221" i="2" s="1"/>
  <c r="K212" i="2"/>
  <c r="K221" i="2" s="1"/>
  <c r="J212" i="2"/>
  <c r="J221" i="2" s="1"/>
  <c r="D212" i="2"/>
  <c r="D221" i="2" s="1"/>
  <c r="J175" i="2"/>
  <c r="J184" i="2" s="1"/>
  <c r="E175" i="2"/>
  <c r="E184" i="2" s="1"/>
  <c r="D175" i="2"/>
  <c r="D184" i="2" s="1"/>
  <c r="L175" i="2"/>
  <c r="L184" i="2" s="1"/>
  <c r="K175" i="2"/>
  <c r="K184" i="2" s="1"/>
  <c r="I175" i="2"/>
  <c r="I184" i="2" s="1"/>
  <c r="H175" i="2"/>
  <c r="H184" i="2" s="1"/>
  <c r="F175" i="2"/>
  <c r="F184" i="2" s="1"/>
  <c r="G175" i="2"/>
  <c r="G184" i="2" s="1"/>
  <c r="J158" i="2"/>
  <c r="J167" i="2" s="1"/>
  <c r="G158" i="2"/>
  <c r="G167" i="2" s="1"/>
  <c r="L158" i="2"/>
  <c r="L167" i="2" s="1"/>
  <c r="K158" i="2"/>
  <c r="K167" i="2" s="1"/>
  <c r="I158" i="2"/>
  <c r="I167" i="2" s="1"/>
  <c r="H158" i="2"/>
  <c r="H167" i="2" s="1"/>
  <c r="D158" i="2"/>
  <c r="D167" i="2" s="1"/>
  <c r="E153" i="2"/>
  <c r="E158" i="2" s="1"/>
  <c r="E167" i="2" s="1"/>
  <c r="E103" i="2"/>
  <c r="E112" i="2" s="1"/>
  <c r="L103" i="2"/>
  <c r="L112" i="2" s="1"/>
  <c r="K103" i="2"/>
  <c r="K112" i="2" s="1"/>
  <c r="I103" i="2"/>
  <c r="I112" i="2" s="1"/>
  <c r="H103" i="2"/>
  <c r="H112" i="2" s="1"/>
  <c r="D103" i="2"/>
  <c r="D112" i="2" s="1"/>
  <c r="F103" i="2"/>
  <c r="F112" i="2" s="1"/>
  <c r="L94" i="2"/>
  <c r="K94" i="2"/>
  <c r="J94" i="2"/>
  <c r="I94" i="2"/>
  <c r="H94" i="2"/>
  <c r="G94" i="2"/>
  <c r="F94" i="2"/>
  <c r="E94" i="2"/>
  <c r="D94" i="2"/>
  <c r="F67" i="2"/>
  <c r="F77" i="2" s="1"/>
  <c r="E67" i="2"/>
  <c r="E77" i="2" s="1"/>
  <c r="D67" i="2"/>
  <c r="D77" i="2" s="1"/>
  <c r="L67" i="2"/>
  <c r="L77" i="2" s="1"/>
  <c r="K67" i="2"/>
  <c r="K77" i="2" s="1"/>
  <c r="J67" i="2"/>
  <c r="J77" i="2" s="1"/>
  <c r="G62" i="2"/>
  <c r="G67" i="2" s="1"/>
  <c r="G77" i="2" s="1"/>
  <c r="G47" i="2"/>
  <c r="G57" i="2" s="1"/>
  <c r="E47" i="2"/>
  <c r="E57" i="2" s="1"/>
  <c r="D47" i="2"/>
  <c r="D57" i="2" s="1"/>
  <c r="L46" i="2"/>
  <c r="K46" i="2"/>
  <c r="I46" i="2"/>
  <c r="H46" i="2"/>
  <c r="L44" i="2"/>
  <c r="K44" i="2"/>
  <c r="K47" i="2" s="1"/>
  <c r="K57" i="2" s="1"/>
  <c r="J44" i="2"/>
  <c r="J47" i="2" s="1"/>
  <c r="J57" i="2" s="1"/>
  <c r="I44" i="2"/>
  <c r="H44" i="2"/>
  <c r="F47" i="2"/>
  <c r="F57" i="2" s="1"/>
  <c r="J30" i="2"/>
  <c r="J39" i="2" s="1"/>
  <c r="G39" i="2"/>
  <c r="F39" i="2"/>
  <c r="E39" i="2"/>
  <c r="D39" i="2"/>
  <c r="L29" i="2"/>
  <c r="L30" i="2" s="1"/>
  <c r="L39" i="2" s="1"/>
  <c r="K29" i="2"/>
  <c r="K30" i="2" s="1"/>
  <c r="K39" i="2" s="1"/>
  <c r="I29" i="2"/>
  <c r="I30" i="2" s="1"/>
  <c r="I39" i="2" s="1"/>
  <c r="H29" i="2"/>
  <c r="H30" i="2" s="1"/>
  <c r="H39" i="2" s="1"/>
  <c r="G228" i="2" l="1"/>
  <c r="G237" i="2" s="1"/>
  <c r="L47" i="2"/>
  <c r="L57" i="2" s="1"/>
  <c r="G103" i="2"/>
  <c r="G112" i="2" s="1"/>
  <c r="H228" i="2"/>
  <c r="H237" i="2" s="1"/>
  <c r="I47" i="2"/>
  <c r="I57" i="2" s="1"/>
  <c r="G212" i="2"/>
  <c r="G221" i="2" s="1"/>
  <c r="I212" i="2"/>
  <c r="I221" i="2" s="1"/>
  <c r="H47" i="2"/>
  <c r="H57" i="2" s="1"/>
  <c r="H67" i="2"/>
  <c r="H77" i="2" s="1"/>
  <c r="F158" i="2"/>
  <c r="F167" i="2" s="1"/>
  <c r="F212" i="2"/>
  <c r="F221" i="2" s="1"/>
  <c r="I228" i="2"/>
  <c r="I237" i="2" s="1"/>
  <c r="I67" i="2"/>
  <c r="I77" i="2" s="1"/>
  <c r="H212" i="2"/>
  <c r="H221" i="2" s="1"/>
</calcChain>
</file>

<file path=xl/sharedStrings.xml><?xml version="1.0" encoding="utf-8"?>
<sst xmlns="http://schemas.openxmlformats.org/spreadsheetml/2006/main" count="648" uniqueCount="186">
  <si>
    <t>Р-ра Сборник</t>
  </si>
  <si>
    <t xml:space="preserve">Наименование блюд </t>
  </si>
  <si>
    <t>Выход, гр</t>
  </si>
  <si>
    <t>Белки</t>
  </si>
  <si>
    <t>Жиры</t>
  </si>
  <si>
    <t>Углеводы</t>
  </si>
  <si>
    <t>Энерг. Ценность</t>
  </si>
  <si>
    <t>Витамины</t>
  </si>
  <si>
    <t>Минеральные в-ва</t>
  </si>
  <si>
    <t>ккал</t>
  </si>
  <si>
    <t>В1</t>
  </si>
  <si>
    <t>В2</t>
  </si>
  <si>
    <t>С</t>
  </si>
  <si>
    <t>Са</t>
  </si>
  <si>
    <t>Р</t>
  </si>
  <si>
    <t>1 НЕДЕЛЯ</t>
  </si>
  <si>
    <t>1 ДЕНЬ</t>
  </si>
  <si>
    <t>Сосиска отварная</t>
  </si>
  <si>
    <t>Чай с сахаром</t>
  </si>
  <si>
    <t>250/15</t>
  </si>
  <si>
    <t>Батон домашний</t>
  </si>
  <si>
    <t>2 ДЕНЬ</t>
  </si>
  <si>
    <t>Каша гречневая</t>
  </si>
  <si>
    <t>Пирожок с повидлом</t>
  </si>
  <si>
    <t>3 ДЕНЬ</t>
  </si>
  <si>
    <t>Рыба запеченная</t>
  </si>
  <si>
    <t>Пюре картофельное</t>
  </si>
  <si>
    <t>Икра свекольная</t>
  </si>
  <si>
    <t>4 ДЕНЬ</t>
  </si>
  <si>
    <t>5 ДЕНЬ</t>
  </si>
  <si>
    <t>Тефтели из говядины</t>
  </si>
  <si>
    <t>Картофель отварной</t>
  </si>
  <si>
    <t>Свекла отварная с маслом растительным</t>
  </si>
  <si>
    <t>6 ДЕНЬ</t>
  </si>
  <si>
    <t>2 НЕДЕЛЯ</t>
  </si>
  <si>
    <t>Рыба, тушеная в томате с овощами</t>
  </si>
  <si>
    <t>80/50</t>
  </si>
  <si>
    <t>Капуста тушеная</t>
  </si>
  <si>
    <t>Булочка молочная</t>
  </si>
  <si>
    <t xml:space="preserve">Чай с сахаром </t>
  </si>
  <si>
    <t>Какао с молоком</t>
  </si>
  <si>
    <t>Каша рисовая молочная жидкая с маслом сливочным и  сахаром</t>
  </si>
  <si>
    <t>200/10/10</t>
  </si>
  <si>
    <t>Яйцо вареное</t>
  </si>
  <si>
    <t>Компот из вишни с/м</t>
  </si>
  <si>
    <t>200</t>
  </si>
  <si>
    <t>Пудинг из творога со сгущеным молоком</t>
  </si>
  <si>
    <t>Булочка домашняя</t>
  </si>
  <si>
    <t>Вермишель  отварная</t>
  </si>
  <si>
    <t>Плов из филе птицы</t>
  </si>
  <si>
    <t xml:space="preserve">таб. № 24 </t>
  </si>
  <si>
    <t>Запеканка из творога с молоком сгущенным</t>
  </si>
  <si>
    <t>Биточек из птицы</t>
  </si>
  <si>
    <t>Примечание.</t>
  </si>
  <si>
    <t>МЕНЮ СОСТАВЛЕНО ПО НОРМАТИВНЫМ ДОКУМЕНТАМ:</t>
  </si>
  <si>
    <t>1.Сборник рецептур блюд и кулинарных изделий для предприятий общественного питания при общеобразовательных школах, 2004 г</t>
  </si>
  <si>
    <t>2. Справочник «Химический состав пищевых продуктов» под ред. И.М. Скурихина 1987 г.</t>
  </si>
  <si>
    <t xml:space="preserve">Для приготовления блюд используется продукция с йодсодержащими элементами – с целью поддержания микронутриентов </t>
  </si>
  <si>
    <t>Огурец соленый</t>
  </si>
  <si>
    <t>Помидор соленый</t>
  </si>
  <si>
    <t xml:space="preserve">                ПРИМЕРНОЕ  ДВУХНЕДЕЛЬНОЕ  МЕНЮ КОМПЛЕКСНЫХ ЗАВТРАКОВ  И ОБЕДОВ </t>
  </si>
  <si>
    <t xml:space="preserve">    ДЛЯ  УЧАЩИХСЯ С ОГРАНИЧЕННЫМИ ВОЗМОЖНОСТЯМИ ЗДОРОВЬЯ  с   7  до 11   ЛЕТ</t>
  </si>
  <si>
    <t>ЗАВТРАК</t>
  </si>
  <si>
    <t>ОБЕД</t>
  </si>
  <si>
    <t>Суп крестьянский с крупой (пшено) и мясом птицы</t>
  </si>
  <si>
    <t>200/25</t>
  </si>
  <si>
    <t>Макаронные изделия  отварные</t>
  </si>
  <si>
    <t>ИТОГО ЗА ДЕНЬ</t>
  </si>
  <si>
    <t xml:space="preserve">Суп картофельный с вермишелью </t>
  </si>
  <si>
    <t>Птица отварная</t>
  </si>
  <si>
    <t>Плов из говядины</t>
  </si>
  <si>
    <t xml:space="preserve">Огурец соленый </t>
  </si>
  <si>
    <t>30/150</t>
  </si>
  <si>
    <t>Итого завтрак</t>
  </si>
  <si>
    <t>Итого обед</t>
  </si>
  <si>
    <t>Суп картофельный с горохом и мясом птицы</t>
  </si>
  <si>
    <t xml:space="preserve">Хлеб "Прибрежный" </t>
  </si>
  <si>
    <t>Борщ с капустой и картофелем с мясом птицы</t>
  </si>
  <si>
    <t>Котлета из говядины</t>
  </si>
  <si>
    <t>Каша пшеничная</t>
  </si>
  <si>
    <t>Сыр твердый</t>
  </si>
  <si>
    <t>20</t>
  </si>
  <si>
    <t xml:space="preserve">Чай с сахаром и лимоном </t>
  </si>
  <si>
    <t>200/7/15</t>
  </si>
  <si>
    <t>Рассольник ленинградский</t>
  </si>
  <si>
    <t>50/100</t>
  </si>
  <si>
    <t xml:space="preserve">Суп лапша домашняя </t>
  </si>
  <si>
    <t>Рагу из птицы</t>
  </si>
  <si>
    <t>80/150</t>
  </si>
  <si>
    <t xml:space="preserve"> Яйцо вареное</t>
  </si>
  <si>
    <t>1 шт</t>
  </si>
  <si>
    <t>Каша жидкая молочная "Геркулес" с маслом сливочным с сахаром</t>
  </si>
  <si>
    <t>Икра  кабачковая консервированная</t>
  </si>
  <si>
    <t>60/30</t>
  </si>
  <si>
    <t>Котлета рубленная из птицы</t>
  </si>
  <si>
    <t>Каша пшенная</t>
  </si>
  <si>
    <t>60/100</t>
  </si>
  <si>
    <t>Суп картофельный с крупой (пшено) и мясом птицы</t>
  </si>
  <si>
    <t>Винегрет овощной</t>
  </si>
  <si>
    <t>Птица запеченная</t>
  </si>
  <si>
    <t>Рис отварной</t>
  </si>
  <si>
    <t>431/600</t>
  </si>
  <si>
    <t>Печень по-строгановски</t>
  </si>
  <si>
    <t>Макаронные изделия отварные</t>
  </si>
  <si>
    <t>Каша жидкая манная молочная с маслом сливочным и с сахаром</t>
  </si>
  <si>
    <t>Каша жидкая  пшенная молочная с маслом сливочным и с сахаром</t>
  </si>
  <si>
    <t xml:space="preserve">Щи из свежей капусты с картофелем </t>
  </si>
  <si>
    <t>471/600</t>
  </si>
  <si>
    <t>Фрикадельки из говядины, тушеные в сметаном соусе</t>
  </si>
  <si>
    <t>в организме детей. В рационе – йодированная соль, морская рыба, хлеб "Прибрежный" с морскими водорослями.</t>
  </si>
  <si>
    <t>Суп картофельный с макаронными изделиями</t>
  </si>
  <si>
    <t>Кисель из черной смородины с/м</t>
  </si>
  <si>
    <t>60</t>
  </si>
  <si>
    <t>50</t>
  </si>
  <si>
    <t>80/20</t>
  </si>
  <si>
    <t xml:space="preserve">    ДЛЯ  УЧАЩИХСЯ С ОГРАНИЧЕННЫМИ ВОЗМОЖНОСТЯМИ ЗДОРОВЬЯ  с   11  ЛЕТ И СТАРШЕ.</t>
  </si>
  <si>
    <t>В меню сезонные овощи, включены в сложный гарнир.</t>
  </si>
  <si>
    <t>200/15</t>
  </si>
  <si>
    <t>Плов из птицы</t>
  </si>
  <si>
    <t>1,6</t>
  </si>
  <si>
    <t>0,2</t>
  </si>
  <si>
    <t>9,6</t>
  </si>
  <si>
    <t>70</t>
  </si>
  <si>
    <t>В меню  сезонные овощи, включены в сложный гарнир.</t>
  </si>
  <si>
    <t>УТРВЕРЖДАЮ:</t>
  </si>
  <si>
    <t>СОГЛАСОВАНО:</t>
  </si>
  <si>
    <t>г. Ростова-на-Дону"</t>
  </si>
  <si>
    <t xml:space="preserve">             </t>
  </si>
  <si>
    <t xml:space="preserve"> 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</si>
  <si>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</si>
  <si>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</si>
  <si>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</si>
  <si>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  </t>
  </si>
  <si>
    <t>Л.А. Губарева</t>
  </si>
  <si>
    <t>Директор МУП "Столовая №1</t>
  </si>
  <si>
    <t>Сезон: зимне-весенний</t>
  </si>
  <si>
    <t>к  договору №2</t>
  </si>
  <si>
    <t xml:space="preserve"> от 18 марта 2020 г.</t>
  </si>
  <si>
    <t xml:space="preserve">Директор МБОУ </t>
  </si>
  <si>
    <t>"Школа № 64"</t>
  </si>
  <si>
    <t>А.А. Иванова</t>
  </si>
  <si>
    <t>131-09 руб.</t>
  </si>
  <si>
    <t xml:space="preserve"> Сосиска отварная</t>
  </si>
  <si>
    <t xml:space="preserve"> Ca</t>
  </si>
  <si>
    <t xml:space="preserve"> P</t>
  </si>
  <si>
    <t xml:space="preserve"> Fe</t>
  </si>
  <si>
    <t xml:space="preserve">Рис отварной </t>
  </si>
  <si>
    <t xml:space="preserve"> Овощи по сезону</t>
  </si>
  <si>
    <t xml:space="preserve"> Суп картофельный с рисом</t>
  </si>
  <si>
    <t xml:space="preserve"> 2.00</t>
  </si>
  <si>
    <t xml:space="preserve"> Птица отварная </t>
  </si>
  <si>
    <t>Чай с сахаром с лимоном</t>
  </si>
  <si>
    <t>200/15/5</t>
  </si>
  <si>
    <t xml:space="preserve">Сыр полутвердый </t>
  </si>
  <si>
    <t>Mg</t>
  </si>
  <si>
    <t>Каша манная молочная с маслом сливочным и с сахаром</t>
  </si>
  <si>
    <t xml:space="preserve"> Какао с молоком</t>
  </si>
  <si>
    <t xml:space="preserve"> Борщ с капустой и картофелем</t>
  </si>
  <si>
    <t>Котлета рубленная из филе птицы</t>
  </si>
  <si>
    <t>Запеканка из творога с морковью со сметаной</t>
  </si>
  <si>
    <t xml:space="preserve">Хлеб ржаной </t>
  </si>
  <si>
    <t xml:space="preserve">Суп картофельный с горохом </t>
  </si>
  <si>
    <t>Котлета мясная</t>
  </si>
  <si>
    <t xml:space="preserve"> Котлета рубленая из птицы (филе)</t>
  </si>
  <si>
    <t xml:space="preserve"> Каша пшеничная</t>
  </si>
  <si>
    <t xml:space="preserve">Борщ с капустой и картофелем </t>
  </si>
  <si>
    <t>Тефтели мясные</t>
  </si>
  <si>
    <t>250/5/10</t>
  </si>
  <si>
    <t>Суп лапша домашняя с мясом птицы</t>
  </si>
  <si>
    <t xml:space="preserve"> Каша молочная рисовая с/сах., с м/сл.</t>
  </si>
  <si>
    <t xml:space="preserve"> 200/10/10</t>
  </si>
  <si>
    <t xml:space="preserve"> 100/50</t>
  </si>
  <si>
    <t>32.88</t>
  </si>
  <si>
    <t xml:space="preserve"> Сарделька  отварная</t>
  </si>
  <si>
    <t>Суп картофельный с макарон. изд.</t>
  </si>
  <si>
    <t xml:space="preserve"> Картофель отв. </t>
  </si>
  <si>
    <t xml:space="preserve"> Птица, тушеная в сметанном соусе</t>
  </si>
  <si>
    <t>Масло сливочное</t>
  </si>
  <si>
    <t>250/10/10</t>
  </si>
  <si>
    <t>Фрикадельки мясные, тушеные в  смет. соусе</t>
  </si>
  <si>
    <t xml:space="preserve"> Тефтели рыбные </t>
  </si>
  <si>
    <t>1.Сборник рецептур на продукцию для обучающихся во всех образовательных учреждениях, 2017 г.</t>
  </si>
  <si>
    <t>2.СанПиН 2.3/2.4.3590-20 " Санитарно-эпидемиологические требования к организации общественного питания населения"</t>
  </si>
  <si>
    <t>в организме детей. В рационе – йодированная соль, морская рыба.</t>
  </si>
  <si>
    <t>290/330</t>
  </si>
  <si>
    <t>Сезон: осенне-зимний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</si>
</sst>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1" fontId="0" fillId="0" borderId="0" xfId="0" applyNumberFormat="1"/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10" fillId="0" borderId="0" xfId="0" applyFont="1" applyAlignment="1">
      <alignment horizontal="left" indent="3"/>
    </xf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8" fillId="0" borderId="14" xfId="1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1" fillId="0" borderId="0" xfId="1" applyFont="1"/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2" fillId="0" borderId="0" xfId="0" applyFont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12</xdr:row>
      <xdr:rowOff>314325</xdr:rowOff>
    </xdr:from>
    <xdr:to>
      <xdr:col>1</xdr:col>
      <xdr:colOff>838200</xdr:colOff>
      <xdr:row>12</xdr:row>
      <xdr:rowOff>314325</xdr:rowOff>
    </xdr:to>
    <xdr:sp macro="" textlink="">
      <xdr:nv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61924" y="2181225"/>
          <a:ext cx="1381126" cy="0"/>
        </a:xfrm>
        <a:prstGeom prst="line">
          <a:avLst/>
        </a:prstGeom>
        <a:noFill/>
        <a:ln w="9360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4"/>
  <sheetViews>
    <sheetView topLeftCell="A10" workbookViewId="0">
      <selection activeCell="G13" sqref="G13:L13"/>
    </sheetView>
  </sheetViews>
  <sheetFormatPr defaultRowHeight="15" x14ac:dyDescent="0.25"/>
  <cols>
    <col min="1" max="1" width="10.5703125" customWidth="1"/>
    <col min="2" max="2" width="44" customWidth="1"/>
    <col min="3" max="3" width="13.140625" customWidth="1"/>
    <col min="4" max="4" width="10.28515625" customWidth="1"/>
    <col min="5" max="5" width="9.85546875" customWidth="1"/>
    <col min="6" max="6" width="12" customWidth="1"/>
    <col min="7" max="7" width="10.5703125" customWidth="1"/>
    <col min="8" max="8" width="9.28515625" bestFit="1" customWidth="1"/>
    <col min="9" max="9" width="11" customWidth="1"/>
    <col min="10" max="10" width="9.28515625" bestFit="1" customWidth="1"/>
    <col min="11" max="11" width="9.85546875" bestFit="1" customWidth="1"/>
    <col min="12" max="12" width="10" customWidth="1"/>
  </cols>
  <sheetData>
    <row r="1" spans="1:12" x14ac:dyDescent="0.25">
      <c r="A1" s="6"/>
      <c r="B1" s="6"/>
      <c r="C1" s="6"/>
      <c r="D1" s="6"/>
      <c r="E1" s="6"/>
      <c r="F1" s="6"/>
      <c r="G1" s="6" t="s">
        <v>129</v>
      </c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 t="s">
        <v>136</v>
      </c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 t="s">
        <v>137</v>
      </c>
      <c r="I3" s="6"/>
      <c r="J3" s="6"/>
      <c r="K3" s="6" t="s">
        <v>128</v>
      </c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14" t="s">
        <v>124</v>
      </c>
      <c r="B7" s="15"/>
      <c r="C7" s="15"/>
      <c r="D7" s="15"/>
      <c r="E7" s="15"/>
      <c r="F7" s="15"/>
      <c r="G7" s="14" t="s">
        <v>125</v>
      </c>
      <c r="H7" s="15"/>
      <c r="I7" s="15"/>
      <c r="J7" s="15"/>
      <c r="K7" s="15"/>
      <c r="L7" s="15"/>
    </row>
    <row r="8" spans="1:12" x14ac:dyDescent="0.25">
      <c r="A8" s="14" t="s">
        <v>134</v>
      </c>
      <c r="B8" s="15"/>
      <c r="C8" s="15"/>
      <c r="D8" s="15" t="s">
        <v>130</v>
      </c>
      <c r="E8" s="15"/>
      <c r="F8" s="15"/>
      <c r="G8" s="14" t="s">
        <v>138</v>
      </c>
      <c r="H8" s="15"/>
      <c r="I8" s="15"/>
      <c r="J8" s="15"/>
      <c r="K8" s="15" t="s">
        <v>132</v>
      </c>
      <c r="L8" s="15" t="s">
        <v>131</v>
      </c>
    </row>
    <row r="9" spans="1:12" x14ac:dyDescent="0.25">
      <c r="A9" s="14"/>
      <c r="B9" s="15"/>
      <c r="C9" s="15"/>
      <c r="D9" s="15"/>
      <c r="E9" s="15"/>
      <c r="F9" s="15"/>
      <c r="G9" s="14" t="s">
        <v>139</v>
      </c>
      <c r="H9" s="15"/>
      <c r="I9" s="15"/>
      <c r="J9" s="15"/>
      <c r="K9" s="15"/>
      <c r="L9" s="15"/>
    </row>
    <row r="10" spans="1:12" x14ac:dyDescent="0.25">
      <c r="A10" s="14" t="s">
        <v>126</v>
      </c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</row>
    <row r="11" spans="1:12" x14ac:dyDescent="0.25">
      <c r="A11" s="14"/>
      <c r="B11" s="15"/>
      <c r="C11" s="15"/>
      <c r="D11" s="15"/>
      <c r="E11" s="15"/>
      <c r="F11" s="15"/>
      <c r="G11" s="14"/>
      <c r="H11" s="15"/>
      <c r="I11" s="6"/>
      <c r="J11" s="6"/>
      <c r="K11" s="6"/>
      <c r="L11" s="15"/>
    </row>
    <row r="12" spans="1:12" x14ac:dyDescent="0.25">
      <c r="A12" s="14"/>
      <c r="B12" s="15"/>
      <c r="C12" s="15"/>
      <c r="D12" s="15"/>
      <c r="E12" s="15"/>
      <c r="F12" s="15"/>
      <c r="G12" s="14"/>
      <c r="H12" s="104" t="s">
        <v>128</v>
      </c>
      <c r="I12" s="6"/>
      <c r="J12" s="6"/>
      <c r="K12" s="6"/>
      <c r="L12" s="15" t="s">
        <v>128</v>
      </c>
    </row>
    <row r="13" spans="1:12" x14ac:dyDescent="0.25">
      <c r="A13" s="15"/>
      <c r="B13" s="16" t="s">
        <v>133</v>
      </c>
      <c r="C13" s="14" t="s">
        <v>127</v>
      </c>
      <c r="D13" s="15"/>
      <c r="E13" s="15"/>
      <c r="F13" s="15"/>
      <c r="G13" s="107" t="s">
        <v>140</v>
      </c>
      <c r="H13" s="107"/>
      <c r="I13" s="107"/>
      <c r="J13" s="107"/>
      <c r="K13" s="107"/>
      <c r="L13" s="107"/>
    </row>
    <row r="14" spans="1:12" x14ac:dyDescent="0.25">
      <c r="A14" s="15"/>
      <c r="B14" s="16"/>
      <c r="C14" s="14"/>
      <c r="D14" s="15"/>
      <c r="E14" s="15"/>
      <c r="F14" s="15"/>
      <c r="G14" s="15"/>
      <c r="H14" s="6"/>
      <c r="I14" s="14"/>
      <c r="J14" s="15"/>
      <c r="K14" s="6"/>
      <c r="L14" s="16"/>
    </row>
    <row r="15" spans="1:12" x14ac:dyDescent="0.25">
      <c r="A15" s="15"/>
      <c r="B15" s="15"/>
      <c r="C15" s="17"/>
      <c r="D15" s="17"/>
      <c r="E15" s="15"/>
      <c r="F15" s="15"/>
      <c r="G15" s="15"/>
      <c r="H15" s="15"/>
      <c r="I15" s="15"/>
      <c r="J15" s="15"/>
      <c r="K15" s="15"/>
      <c r="L15" s="15"/>
    </row>
    <row r="16" spans="1:12" x14ac:dyDescent="0.25">
      <c r="A16" s="6"/>
      <c r="B16" s="18" t="s">
        <v>60</v>
      </c>
      <c r="C16" s="6"/>
      <c r="D16" s="6"/>
      <c r="E16" s="6"/>
      <c r="F16" s="6"/>
      <c r="G16" s="6"/>
      <c r="H16" s="6"/>
      <c r="I16" s="6"/>
      <c r="J16" s="10"/>
      <c r="K16" s="6"/>
      <c r="L16" s="10"/>
    </row>
    <row r="17" spans="1:12" x14ac:dyDescent="0.25">
      <c r="A17" s="6"/>
      <c r="B17" s="18" t="s">
        <v>61</v>
      </c>
      <c r="C17" s="6"/>
      <c r="D17" s="6"/>
      <c r="E17" s="6"/>
      <c r="F17" s="6"/>
      <c r="G17" s="6"/>
      <c r="H17" s="10"/>
      <c r="I17" s="11"/>
      <c r="J17" s="6"/>
      <c r="K17" s="10"/>
      <c r="L17" s="6"/>
    </row>
    <row r="18" spans="1:12" x14ac:dyDescent="0.25">
      <c r="A18" s="6"/>
      <c r="B18" s="6"/>
      <c r="C18" s="19"/>
      <c r="D18" s="6"/>
      <c r="E18" s="6"/>
      <c r="F18" s="6"/>
      <c r="G18" s="6"/>
      <c r="H18" s="6"/>
      <c r="I18" s="12"/>
      <c r="J18" s="6"/>
      <c r="K18" s="10"/>
      <c r="L18" s="6"/>
    </row>
    <row r="19" spans="1:12" x14ac:dyDescent="0.25">
      <c r="A19" s="19" t="s">
        <v>135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 t="s">
        <v>128</v>
      </c>
    </row>
    <row r="21" spans="1:12" ht="30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0" t="s">
        <v>5</v>
      </c>
      <c r="G21" s="21" t="s">
        <v>6</v>
      </c>
      <c r="H21" s="22" t="s">
        <v>7</v>
      </c>
      <c r="I21" s="23"/>
      <c r="J21" s="21"/>
      <c r="K21" s="24" t="s">
        <v>8</v>
      </c>
      <c r="L21" s="21"/>
    </row>
    <row r="22" spans="1:12" x14ac:dyDescent="0.25">
      <c r="A22" s="25"/>
      <c r="B22" s="20"/>
      <c r="C22" s="20"/>
      <c r="D22" s="20"/>
      <c r="E22" s="20"/>
      <c r="F22" s="20"/>
      <c r="G22" s="20" t="s">
        <v>9</v>
      </c>
      <c r="H22" s="26" t="s">
        <v>10</v>
      </c>
      <c r="I22" s="26" t="s">
        <v>11</v>
      </c>
      <c r="J22" s="26" t="s">
        <v>12</v>
      </c>
      <c r="K22" s="26" t="s">
        <v>13</v>
      </c>
      <c r="L22" s="26" t="s">
        <v>14</v>
      </c>
    </row>
    <row r="23" spans="1:12" x14ac:dyDescent="0.25">
      <c r="A23" s="25"/>
      <c r="B23" s="27" t="s">
        <v>15</v>
      </c>
      <c r="C23" s="20"/>
      <c r="D23" s="20"/>
      <c r="E23" s="20"/>
      <c r="F23" s="20"/>
      <c r="G23" s="20"/>
      <c r="H23" s="26"/>
      <c r="I23" s="26"/>
      <c r="J23" s="26"/>
      <c r="K23" s="26"/>
      <c r="L23" s="26"/>
    </row>
    <row r="24" spans="1:12" x14ac:dyDescent="0.25">
      <c r="A24" s="25"/>
      <c r="B24" s="27" t="s">
        <v>16</v>
      </c>
      <c r="C24" s="20"/>
      <c r="D24" s="20"/>
      <c r="E24" s="20"/>
      <c r="F24" s="20"/>
      <c r="G24" s="20"/>
      <c r="H24" s="26"/>
      <c r="I24" s="26"/>
      <c r="J24" s="26"/>
      <c r="K24" s="26"/>
      <c r="L24" s="26"/>
    </row>
    <row r="25" spans="1:12" x14ac:dyDescent="0.25">
      <c r="A25" s="25"/>
      <c r="B25" s="27" t="s">
        <v>62</v>
      </c>
      <c r="C25" s="20"/>
      <c r="D25" s="20"/>
      <c r="E25" s="20"/>
      <c r="F25" s="20"/>
      <c r="G25" s="20"/>
      <c r="H25" s="26"/>
      <c r="I25" s="26"/>
      <c r="J25" s="26"/>
      <c r="K25" s="26"/>
      <c r="L25" s="26"/>
    </row>
    <row r="26" spans="1:12" x14ac:dyDescent="0.25">
      <c r="A26" s="25">
        <v>337</v>
      </c>
      <c r="B26" s="28" t="s">
        <v>43</v>
      </c>
      <c r="C26" s="29" t="s">
        <v>90</v>
      </c>
      <c r="D26" s="30">
        <v>5.9</v>
      </c>
      <c r="E26" s="31">
        <v>5.4</v>
      </c>
      <c r="F26" s="25">
        <v>0.3</v>
      </c>
      <c r="G26" s="25">
        <v>70</v>
      </c>
      <c r="H26" s="26"/>
      <c r="I26" s="26"/>
      <c r="J26" s="26"/>
      <c r="K26" s="26"/>
      <c r="L26" s="26"/>
    </row>
    <row r="27" spans="1:12" ht="30" x14ac:dyDescent="0.25">
      <c r="A27" s="32">
        <v>311</v>
      </c>
      <c r="B27" s="20" t="s">
        <v>41</v>
      </c>
      <c r="C27" s="25" t="s">
        <v>42</v>
      </c>
      <c r="D27" s="33">
        <v>7.3</v>
      </c>
      <c r="E27" s="33">
        <v>10.3</v>
      </c>
      <c r="F27" s="33">
        <v>19.7</v>
      </c>
      <c r="G27" s="34">
        <v>158</v>
      </c>
      <c r="H27" s="25">
        <v>0.08</v>
      </c>
      <c r="I27" s="25"/>
      <c r="J27" s="25">
        <v>1.0900000000000001</v>
      </c>
      <c r="K27" s="25">
        <v>192.17</v>
      </c>
      <c r="L27" s="25"/>
    </row>
    <row r="28" spans="1:12" x14ac:dyDescent="0.25">
      <c r="A28" s="25">
        <v>302</v>
      </c>
      <c r="B28" s="20" t="s">
        <v>40</v>
      </c>
      <c r="C28" s="25">
        <v>200</v>
      </c>
      <c r="D28" s="30">
        <v>3.7</v>
      </c>
      <c r="E28" s="33">
        <v>3.9</v>
      </c>
      <c r="F28" s="33">
        <v>15.4</v>
      </c>
      <c r="G28" s="34">
        <v>145</v>
      </c>
      <c r="H28" s="31">
        <v>0.04</v>
      </c>
      <c r="I28" s="33"/>
      <c r="J28" s="33">
        <v>1.3</v>
      </c>
      <c r="K28" s="33">
        <v>122</v>
      </c>
      <c r="L28" s="33"/>
    </row>
    <row r="29" spans="1:12" x14ac:dyDescent="0.25">
      <c r="A29" s="29"/>
      <c r="B29" s="20" t="s">
        <v>20</v>
      </c>
      <c r="C29" s="25">
        <v>25</v>
      </c>
      <c r="D29" s="33">
        <v>2</v>
      </c>
      <c r="E29" s="33">
        <v>0.65</v>
      </c>
      <c r="F29" s="33">
        <v>18.55</v>
      </c>
      <c r="G29" s="34">
        <v>65</v>
      </c>
      <c r="H29" s="31">
        <f>0.16/2</f>
        <v>0.08</v>
      </c>
      <c r="I29" s="31">
        <f>0.06/2</f>
        <v>0.03</v>
      </c>
      <c r="J29" s="33"/>
      <c r="K29" s="33">
        <f>23/2</f>
        <v>11.5</v>
      </c>
      <c r="L29" s="33">
        <f>89/2</f>
        <v>44.5</v>
      </c>
    </row>
    <row r="30" spans="1:12" x14ac:dyDescent="0.25">
      <c r="A30" s="25"/>
      <c r="B30" s="27" t="s">
        <v>73</v>
      </c>
      <c r="C30" s="25"/>
      <c r="D30" s="35">
        <f>SUM(D26:D29)</f>
        <v>18.899999999999999</v>
      </c>
      <c r="E30" s="35">
        <f>SUM(E26:E29)</f>
        <v>20.25</v>
      </c>
      <c r="F30" s="35">
        <f>SUM(F26:F29)</f>
        <v>53.95</v>
      </c>
      <c r="G30" s="36">
        <f>SUM(G26:G29)</f>
        <v>438</v>
      </c>
      <c r="H30" s="35">
        <f>SUM(H27:H29)</f>
        <v>0.2</v>
      </c>
      <c r="I30" s="37">
        <f>SUM(I27:I29)</f>
        <v>0.03</v>
      </c>
      <c r="J30" s="35">
        <f>SUM(J27:J29)</f>
        <v>2.39</v>
      </c>
      <c r="K30" s="35">
        <f>SUM(K27:K29)</f>
        <v>325.66999999999996</v>
      </c>
      <c r="L30" s="35">
        <f>SUM(L27:L29)</f>
        <v>44.5</v>
      </c>
    </row>
    <row r="31" spans="1:12" x14ac:dyDescent="0.25">
      <c r="A31" s="25"/>
      <c r="B31" s="27" t="s">
        <v>63</v>
      </c>
      <c r="C31" s="25"/>
      <c r="D31" s="35"/>
      <c r="E31" s="35"/>
      <c r="F31" s="35"/>
      <c r="G31" s="36"/>
      <c r="H31" s="35"/>
      <c r="I31" s="37"/>
      <c r="J31" s="35"/>
      <c r="K31" s="35"/>
      <c r="L31" s="35"/>
    </row>
    <row r="32" spans="1:12" ht="30" x14ac:dyDescent="0.25">
      <c r="A32" s="25">
        <v>134</v>
      </c>
      <c r="B32" s="20" t="s">
        <v>64</v>
      </c>
      <c r="C32" s="25" t="s">
        <v>65</v>
      </c>
      <c r="D32" s="33">
        <v>18.600000000000001</v>
      </c>
      <c r="E32" s="33">
        <v>12.3</v>
      </c>
      <c r="F32" s="33">
        <v>31.9</v>
      </c>
      <c r="G32" s="34">
        <v>131</v>
      </c>
      <c r="H32" s="33"/>
      <c r="I32" s="31"/>
      <c r="J32" s="33"/>
      <c r="K32" s="33"/>
      <c r="L32" s="33"/>
    </row>
    <row r="33" spans="1:12" x14ac:dyDescent="0.25">
      <c r="A33" s="25">
        <v>413</v>
      </c>
      <c r="B33" s="20" t="s">
        <v>17</v>
      </c>
      <c r="C33" s="25">
        <v>75</v>
      </c>
      <c r="D33" s="33">
        <v>8.1</v>
      </c>
      <c r="E33" s="33">
        <v>10.6</v>
      </c>
      <c r="F33" s="33">
        <v>2.8</v>
      </c>
      <c r="G33" s="34">
        <v>210</v>
      </c>
      <c r="H33" s="33"/>
      <c r="I33" s="31"/>
      <c r="J33" s="33"/>
      <c r="K33" s="33"/>
      <c r="L33" s="33"/>
    </row>
    <row r="34" spans="1:12" x14ac:dyDescent="0.25">
      <c r="A34" s="25">
        <v>516</v>
      </c>
      <c r="B34" s="20" t="s">
        <v>66</v>
      </c>
      <c r="C34" s="25">
        <v>150</v>
      </c>
      <c r="D34" s="33">
        <v>5.2</v>
      </c>
      <c r="E34" s="33">
        <v>12.1</v>
      </c>
      <c r="F34" s="33">
        <v>58.1</v>
      </c>
      <c r="G34" s="34">
        <v>220</v>
      </c>
      <c r="H34" s="33"/>
      <c r="I34" s="31"/>
      <c r="J34" s="33"/>
      <c r="K34" s="33"/>
      <c r="L34" s="33"/>
    </row>
    <row r="35" spans="1:12" x14ac:dyDescent="0.25">
      <c r="A35" s="25"/>
      <c r="B35" s="20" t="s">
        <v>58</v>
      </c>
      <c r="C35" s="25">
        <v>30</v>
      </c>
      <c r="D35" s="33">
        <v>0.2</v>
      </c>
      <c r="E35" s="33">
        <v>0.1</v>
      </c>
      <c r="F35" s="33">
        <v>0.8</v>
      </c>
      <c r="G35" s="34">
        <v>4</v>
      </c>
      <c r="H35" s="33">
        <v>8.9999999999999993E-3</v>
      </c>
      <c r="I35" s="31">
        <v>6.0000000000000001E-3</v>
      </c>
      <c r="J35" s="33">
        <v>2.1</v>
      </c>
      <c r="K35" s="33">
        <v>5.0999999999999996</v>
      </c>
      <c r="L35" s="33">
        <v>9</v>
      </c>
    </row>
    <row r="36" spans="1:12" x14ac:dyDescent="0.25">
      <c r="A36" s="25">
        <v>685</v>
      </c>
      <c r="B36" s="20" t="s">
        <v>18</v>
      </c>
      <c r="C36" s="25" t="s">
        <v>19</v>
      </c>
      <c r="D36" s="33">
        <v>0.2</v>
      </c>
      <c r="E36" s="33"/>
      <c r="F36" s="33">
        <v>15</v>
      </c>
      <c r="G36" s="34">
        <v>58</v>
      </c>
      <c r="H36" s="33"/>
      <c r="I36" s="31"/>
      <c r="J36" s="33"/>
      <c r="K36" s="33"/>
      <c r="L36" s="33"/>
    </row>
    <row r="37" spans="1:12" x14ac:dyDescent="0.25">
      <c r="A37" s="25"/>
      <c r="B37" s="20" t="s">
        <v>20</v>
      </c>
      <c r="C37" s="25">
        <v>50</v>
      </c>
      <c r="D37" s="33">
        <v>4</v>
      </c>
      <c r="E37" s="33">
        <v>1.3</v>
      </c>
      <c r="F37" s="33">
        <v>37.1</v>
      </c>
      <c r="G37" s="34">
        <v>130</v>
      </c>
      <c r="H37" s="33">
        <v>0.08</v>
      </c>
      <c r="I37" s="31">
        <v>0.03</v>
      </c>
      <c r="J37" s="33"/>
      <c r="K37" s="33">
        <v>11.5</v>
      </c>
      <c r="L37" s="33">
        <v>44.5</v>
      </c>
    </row>
    <row r="38" spans="1:12" x14ac:dyDescent="0.25">
      <c r="A38" s="25"/>
      <c r="B38" s="27" t="s">
        <v>74</v>
      </c>
      <c r="C38" s="25"/>
      <c r="D38" s="35">
        <v>36.300000000000004</v>
      </c>
      <c r="E38" s="35">
        <v>36.4</v>
      </c>
      <c r="F38" s="35">
        <v>145.69999999999999</v>
      </c>
      <c r="G38" s="35">
        <v>753</v>
      </c>
      <c r="H38" s="35">
        <v>8.8999999999999996E-2</v>
      </c>
      <c r="I38" s="35">
        <v>3.5999999999999997E-2</v>
      </c>
      <c r="J38" s="35">
        <v>2.1</v>
      </c>
      <c r="K38" s="35">
        <v>16.600000000000001</v>
      </c>
      <c r="L38" s="35">
        <v>53.5</v>
      </c>
    </row>
    <row r="39" spans="1:12" x14ac:dyDescent="0.25">
      <c r="A39" s="25"/>
      <c r="B39" s="27" t="s">
        <v>67</v>
      </c>
      <c r="C39" s="25"/>
      <c r="D39" s="35">
        <f>D30+D38</f>
        <v>55.2</v>
      </c>
      <c r="E39" s="35">
        <f t="shared" ref="E39:L39" si="0">E30+E38</f>
        <v>56.65</v>
      </c>
      <c r="F39" s="35">
        <f t="shared" si="0"/>
        <v>199.64999999999998</v>
      </c>
      <c r="G39" s="35">
        <f t="shared" si="0"/>
        <v>1191</v>
      </c>
      <c r="H39" s="35">
        <f t="shared" si="0"/>
        <v>0.28900000000000003</v>
      </c>
      <c r="I39" s="35">
        <f t="shared" si="0"/>
        <v>6.6000000000000003E-2</v>
      </c>
      <c r="J39" s="35">
        <f t="shared" si="0"/>
        <v>4.49</v>
      </c>
      <c r="K39" s="35">
        <f t="shared" si="0"/>
        <v>342.27</v>
      </c>
      <c r="L39" s="35">
        <f t="shared" si="0"/>
        <v>98</v>
      </c>
    </row>
    <row r="40" spans="1:12" x14ac:dyDescent="0.25">
      <c r="A40" s="25"/>
      <c r="B40" s="27"/>
      <c r="C40" s="25"/>
      <c r="D40" s="33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25"/>
      <c r="B41" s="27" t="s">
        <v>21</v>
      </c>
      <c r="C41" s="25"/>
      <c r="D41" s="33"/>
      <c r="E41" s="33"/>
      <c r="F41" s="33"/>
      <c r="G41" s="33"/>
      <c r="H41" s="33"/>
      <c r="I41" s="33"/>
      <c r="J41" s="33"/>
      <c r="K41" s="33"/>
      <c r="L41" s="33"/>
    </row>
    <row r="42" spans="1:12" x14ac:dyDescent="0.25">
      <c r="A42" s="25"/>
      <c r="B42" s="27" t="s">
        <v>62</v>
      </c>
      <c r="C42" s="25"/>
      <c r="D42" s="33"/>
      <c r="E42" s="33"/>
      <c r="F42" s="33"/>
      <c r="G42" s="33"/>
      <c r="H42" s="33"/>
      <c r="I42" s="33"/>
      <c r="J42" s="33"/>
      <c r="K42" s="33"/>
      <c r="L42" s="33"/>
    </row>
    <row r="43" spans="1:12" x14ac:dyDescent="0.25">
      <c r="A43" s="32">
        <v>449</v>
      </c>
      <c r="B43" s="20" t="s">
        <v>70</v>
      </c>
      <c r="C43" s="25" t="s">
        <v>72</v>
      </c>
      <c r="D43" s="33">
        <v>20.52</v>
      </c>
      <c r="E43" s="33">
        <v>11.21</v>
      </c>
      <c r="F43" s="33">
        <v>35.909999999999997</v>
      </c>
      <c r="G43" s="34">
        <v>332.5</v>
      </c>
      <c r="H43" s="25"/>
      <c r="I43" s="25"/>
      <c r="J43" s="25"/>
      <c r="K43" s="25"/>
      <c r="L43" s="25"/>
    </row>
    <row r="44" spans="1:12" x14ac:dyDescent="0.25">
      <c r="A44" s="38"/>
      <c r="B44" s="28" t="s">
        <v>71</v>
      </c>
      <c r="C44" s="29">
        <v>20</v>
      </c>
      <c r="D44" s="39">
        <v>0.2</v>
      </c>
      <c r="E44" s="31">
        <v>0</v>
      </c>
      <c r="F44" s="25">
        <v>0.42499999999999999</v>
      </c>
      <c r="G44" s="25">
        <v>2.75</v>
      </c>
      <c r="H44" s="25">
        <f>0.03*30/100</f>
        <v>8.9999999999999993E-3</v>
      </c>
      <c r="I44" s="25">
        <f>0.02*30/100</f>
        <v>6.0000000000000001E-3</v>
      </c>
      <c r="J44" s="25">
        <f>7*30/100</f>
        <v>2.1</v>
      </c>
      <c r="K44" s="25">
        <f>17*30/100</f>
        <v>5.0999999999999996</v>
      </c>
      <c r="L44" s="25">
        <f>30*30/100</f>
        <v>9</v>
      </c>
    </row>
    <row r="45" spans="1:12" x14ac:dyDescent="0.25">
      <c r="A45" s="29">
        <v>640</v>
      </c>
      <c r="B45" s="20" t="s">
        <v>111</v>
      </c>
      <c r="C45" s="40" t="s">
        <v>45</v>
      </c>
      <c r="D45" s="30">
        <v>0.4</v>
      </c>
      <c r="E45" s="33"/>
      <c r="F45" s="33">
        <f>16.5*2</f>
        <v>33</v>
      </c>
      <c r="G45" s="41">
        <f>69*2</f>
        <v>138</v>
      </c>
      <c r="H45" s="25"/>
      <c r="I45" s="25"/>
      <c r="J45" s="25"/>
      <c r="K45" s="25"/>
      <c r="L45" s="25"/>
    </row>
    <row r="46" spans="1:12" x14ac:dyDescent="0.25">
      <c r="A46" s="29"/>
      <c r="B46" s="20" t="s">
        <v>20</v>
      </c>
      <c r="C46" s="25">
        <v>25</v>
      </c>
      <c r="D46" s="33">
        <v>2</v>
      </c>
      <c r="E46" s="33">
        <v>0.65</v>
      </c>
      <c r="F46" s="33">
        <v>18.55</v>
      </c>
      <c r="G46" s="34">
        <v>65</v>
      </c>
      <c r="H46" s="31">
        <f>0.16/2</f>
        <v>0.08</v>
      </c>
      <c r="I46" s="31">
        <f>0.06/2</f>
        <v>0.03</v>
      </c>
      <c r="J46" s="33"/>
      <c r="K46" s="33">
        <f>23/2</f>
        <v>11.5</v>
      </c>
      <c r="L46" s="33">
        <f>89/2</f>
        <v>44.5</v>
      </c>
    </row>
    <row r="47" spans="1:12" x14ac:dyDescent="0.25">
      <c r="A47" s="25"/>
      <c r="B47" s="27" t="s">
        <v>73</v>
      </c>
      <c r="C47" s="25"/>
      <c r="D47" s="35">
        <f t="shared" ref="D47:L47" si="1">SUM(D43:D46)</f>
        <v>23.119999999999997</v>
      </c>
      <c r="E47" s="35">
        <f t="shared" si="1"/>
        <v>11.860000000000001</v>
      </c>
      <c r="F47" s="35">
        <f t="shared" si="1"/>
        <v>87.884999999999991</v>
      </c>
      <c r="G47" s="36">
        <f t="shared" si="1"/>
        <v>538.25</v>
      </c>
      <c r="H47" s="35">
        <f t="shared" si="1"/>
        <v>8.8999999999999996E-2</v>
      </c>
      <c r="I47" s="35">
        <f t="shared" si="1"/>
        <v>3.5999999999999997E-2</v>
      </c>
      <c r="J47" s="35">
        <f t="shared" si="1"/>
        <v>2.1</v>
      </c>
      <c r="K47" s="35">
        <f t="shared" si="1"/>
        <v>16.600000000000001</v>
      </c>
      <c r="L47" s="35">
        <f t="shared" si="1"/>
        <v>53.5</v>
      </c>
    </row>
    <row r="48" spans="1:12" x14ac:dyDescent="0.25">
      <c r="A48" s="25"/>
      <c r="B48" s="27" t="s">
        <v>63</v>
      </c>
      <c r="C48" s="25"/>
      <c r="D48" s="35"/>
      <c r="E48" s="35"/>
      <c r="F48" s="35"/>
      <c r="G48" s="36"/>
      <c r="H48" s="35"/>
      <c r="I48" s="35"/>
      <c r="J48" s="35"/>
      <c r="K48" s="35"/>
      <c r="L48" s="35"/>
    </row>
    <row r="49" spans="1:12" ht="33.75" customHeight="1" x14ac:dyDescent="0.25">
      <c r="A49" s="25">
        <v>140</v>
      </c>
      <c r="B49" s="20" t="s">
        <v>110</v>
      </c>
      <c r="C49" s="25">
        <v>200</v>
      </c>
      <c r="D49" s="33">
        <v>2.16</v>
      </c>
      <c r="E49" s="33">
        <v>2.3199999999999998</v>
      </c>
      <c r="F49" s="33">
        <v>7.9</v>
      </c>
      <c r="G49" s="34">
        <v>62</v>
      </c>
      <c r="H49" s="33"/>
      <c r="I49" s="33"/>
      <c r="J49" s="33"/>
      <c r="K49" s="33"/>
      <c r="L49" s="33"/>
    </row>
    <row r="50" spans="1:12" x14ac:dyDescent="0.25">
      <c r="A50" s="25">
        <v>487</v>
      </c>
      <c r="B50" s="20" t="s">
        <v>69</v>
      </c>
      <c r="C50" s="25">
        <v>80</v>
      </c>
      <c r="D50" s="33">
        <v>12.5</v>
      </c>
      <c r="E50" s="33">
        <v>7.5</v>
      </c>
      <c r="F50" s="33">
        <v>5.5</v>
      </c>
      <c r="G50" s="34">
        <v>136</v>
      </c>
      <c r="H50" s="33"/>
      <c r="I50" s="33"/>
      <c r="J50" s="33"/>
      <c r="K50" s="33"/>
      <c r="L50" s="33"/>
    </row>
    <row r="51" spans="1:12" x14ac:dyDescent="0.25">
      <c r="A51" s="25">
        <v>302</v>
      </c>
      <c r="B51" s="20" t="s">
        <v>22</v>
      </c>
      <c r="C51" s="25">
        <v>150</v>
      </c>
      <c r="D51" s="33">
        <v>8.3999999999999986</v>
      </c>
      <c r="E51" s="33">
        <f>15.8*50/80</f>
        <v>9.875</v>
      </c>
      <c r="F51" s="33">
        <f>33*50/80</f>
        <v>20.625</v>
      </c>
      <c r="G51" s="34">
        <f>158*50/80</f>
        <v>98.75</v>
      </c>
      <c r="H51" s="33"/>
      <c r="I51" s="33"/>
      <c r="J51" s="33"/>
      <c r="K51" s="33"/>
      <c r="L51" s="33"/>
    </row>
    <row r="52" spans="1:12" x14ac:dyDescent="0.25">
      <c r="A52" s="25"/>
      <c r="B52" s="20" t="s">
        <v>59</v>
      </c>
      <c r="C52" s="25">
        <v>25</v>
      </c>
      <c r="D52" s="33">
        <v>0.2</v>
      </c>
      <c r="E52" s="33">
        <v>0.1</v>
      </c>
      <c r="F52" s="33">
        <v>0.8</v>
      </c>
      <c r="G52" s="34">
        <v>4</v>
      </c>
      <c r="H52" s="33">
        <v>8.9999999999999993E-3</v>
      </c>
      <c r="I52" s="33">
        <v>6.0000000000000001E-3</v>
      </c>
      <c r="J52" s="33">
        <v>2.1</v>
      </c>
      <c r="K52" s="33">
        <v>5.0999999999999996</v>
      </c>
      <c r="L52" s="33">
        <v>9</v>
      </c>
    </row>
    <row r="53" spans="1:12" x14ac:dyDescent="0.25">
      <c r="A53" s="25">
        <v>685</v>
      </c>
      <c r="B53" s="20" t="s">
        <v>18</v>
      </c>
      <c r="C53" s="25" t="s">
        <v>19</v>
      </c>
      <c r="D53" s="33">
        <v>0.2</v>
      </c>
      <c r="E53" s="33"/>
      <c r="F53" s="33">
        <v>15</v>
      </c>
      <c r="G53" s="34">
        <v>58</v>
      </c>
      <c r="H53" s="33"/>
      <c r="I53" s="33"/>
      <c r="J53" s="33"/>
      <c r="K53" s="33"/>
      <c r="L53" s="33"/>
    </row>
    <row r="54" spans="1:12" x14ac:dyDescent="0.25">
      <c r="A54" s="25"/>
      <c r="B54" s="20" t="s">
        <v>20</v>
      </c>
      <c r="C54" s="25">
        <v>50</v>
      </c>
      <c r="D54" s="33">
        <v>4</v>
      </c>
      <c r="E54" s="33">
        <v>1.3</v>
      </c>
      <c r="F54" s="33">
        <v>37.1</v>
      </c>
      <c r="G54" s="34">
        <v>130</v>
      </c>
      <c r="H54" s="33">
        <v>0.08</v>
      </c>
      <c r="I54" s="33">
        <v>0.03</v>
      </c>
      <c r="J54" s="33"/>
      <c r="K54" s="33">
        <v>11.5</v>
      </c>
      <c r="L54" s="33">
        <v>44.5</v>
      </c>
    </row>
    <row r="55" spans="1:12" x14ac:dyDescent="0.25">
      <c r="A55" s="25">
        <v>738</v>
      </c>
      <c r="B55" s="20" t="s">
        <v>23</v>
      </c>
      <c r="C55" s="25">
        <v>60</v>
      </c>
      <c r="D55" s="33">
        <v>3.8</v>
      </c>
      <c r="E55" s="33">
        <v>4.3</v>
      </c>
      <c r="F55" s="33">
        <v>25.9</v>
      </c>
      <c r="G55" s="34">
        <v>295</v>
      </c>
      <c r="H55" s="33">
        <v>0.05</v>
      </c>
      <c r="I55" s="33">
        <v>0.06</v>
      </c>
      <c r="J55" s="33">
        <v>0.09</v>
      </c>
      <c r="K55" s="33">
        <v>35</v>
      </c>
      <c r="L55" s="33">
        <v>108</v>
      </c>
    </row>
    <row r="56" spans="1:12" x14ac:dyDescent="0.25">
      <c r="A56" s="25"/>
      <c r="B56" s="27" t="s">
        <v>74</v>
      </c>
      <c r="C56" s="42"/>
      <c r="D56" s="35">
        <v>31.319999999999997</v>
      </c>
      <c r="E56" s="35">
        <v>31.320000000000004</v>
      </c>
      <c r="F56" s="35">
        <v>125.19999999999999</v>
      </c>
      <c r="G56" s="36">
        <v>822</v>
      </c>
      <c r="H56" s="35">
        <v>0.13900000000000001</v>
      </c>
      <c r="I56" s="35">
        <v>9.6000000000000002E-2</v>
      </c>
      <c r="J56" s="35">
        <v>2.19</v>
      </c>
      <c r="K56" s="35">
        <v>51.6</v>
      </c>
      <c r="L56" s="35">
        <v>161.5</v>
      </c>
    </row>
    <row r="57" spans="1:12" x14ac:dyDescent="0.25">
      <c r="A57" s="25"/>
      <c r="B57" s="27" t="s">
        <v>67</v>
      </c>
      <c r="C57" s="25"/>
      <c r="D57" s="35">
        <f>D47+D56</f>
        <v>54.44</v>
      </c>
      <c r="E57" s="35">
        <f t="shared" ref="E57:L57" si="2">E47+E56</f>
        <v>43.180000000000007</v>
      </c>
      <c r="F57" s="35">
        <f t="shared" si="2"/>
        <v>213.08499999999998</v>
      </c>
      <c r="G57" s="35">
        <f t="shared" si="2"/>
        <v>1360.25</v>
      </c>
      <c r="H57" s="35">
        <f t="shared" si="2"/>
        <v>0.22800000000000001</v>
      </c>
      <c r="I57" s="35">
        <f t="shared" si="2"/>
        <v>0.13200000000000001</v>
      </c>
      <c r="J57" s="35">
        <f t="shared" si="2"/>
        <v>4.29</v>
      </c>
      <c r="K57" s="35">
        <f t="shared" si="2"/>
        <v>68.2</v>
      </c>
      <c r="L57" s="35">
        <f t="shared" si="2"/>
        <v>215</v>
      </c>
    </row>
    <row r="58" spans="1:12" x14ac:dyDescent="0.25">
      <c r="A58" s="25"/>
      <c r="B58" s="27"/>
      <c r="C58" s="25"/>
      <c r="D58" s="35"/>
      <c r="E58" s="35"/>
      <c r="F58" s="35"/>
      <c r="G58" s="36"/>
      <c r="H58" s="35"/>
      <c r="I58" s="35"/>
      <c r="J58" s="35"/>
      <c r="K58" s="35"/>
      <c r="L58" s="35"/>
    </row>
    <row r="59" spans="1:12" x14ac:dyDescent="0.25">
      <c r="A59" s="25"/>
      <c r="B59" s="27" t="s">
        <v>24</v>
      </c>
      <c r="C59" s="25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25">
      <c r="A60" s="43"/>
      <c r="B60" s="27" t="s">
        <v>62</v>
      </c>
      <c r="C60" s="43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43">
        <v>498</v>
      </c>
      <c r="B61" s="20" t="s">
        <v>52</v>
      </c>
      <c r="C61" s="44" t="s">
        <v>112</v>
      </c>
      <c r="D61" s="25">
        <v>12.67</v>
      </c>
      <c r="E61" s="25">
        <v>11.76</v>
      </c>
      <c r="F61" s="25">
        <v>6.2299999999999995</v>
      </c>
      <c r="G61" s="25">
        <v>135.1</v>
      </c>
      <c r="H61" s="25"/>
      <c r="I61" s="25"/>
      <c r="J61" s="25"/>
      <c r="K61" s="25"/>
      <c r="L61" s="25"/>
    </row>
    <row r="62" spans="1:12" x14ac:dyDescent="0.25">
      <c r="A62" s="45">
        <v>534</v>
      </c>
      <c r="B62" s="46" t="s">
        <v>37</v>
      </c>
      <c r="C62" s="43">
        <v>150</v>
      </c>
      <c r="D62" s="30">
        <v>3.3</v>
      </c>
      <c r="E62" s="33">
        <v>7.8</v>
      </c>
      <c r="F62" s="33">
        <v>12.1</v>
      </c>
      <c r="G62" s="34">
        <f>94*60/100</f>
        <v>56.4</v>
      </c>
      <c r="H62" s="33"/>
      <c r="I62" s="33"/>
      <c r="J62" s="33">
        <v>6.4</v>
      </c>
      <c r="K62" s="33"/>
      <c r="L62" s="33"/>
    </row>
    <row r="63" spans="1:12" x14ac:dyDescent="0.25">
      <c r="A63" s="47"/>
      <c r="B63" s="46" t="s">
        <v>58</v>
      </c>
      <c r="C63" s="29">
        <v>20</v>
      </c>
      <c r="D63" s="48">
        <v>0.2</v>
      </c>
      <c r="E63" s="31">
        <v>0</v>
      </c>
      <c r="F63" s="31">
        <v>0.42499999999999999</v>
      </c>
      <c r="G63" s="31">
        <v>2.75</v>
      </c>
      <c r="H63" s="31">
        <v>8.9999999999999993E-3</v>
      </c>
      <c r="I63" s="31">
        <v>6.0000000000000001E-3</v>
      </c>
      <c r="J63" s="31">
        <v>2.1</v>
      </c>
      <c r="K63" s="31">
        <v>5.0999999999999996</v>
      </c>
      <c r="L63" s="31">
        <v>9</v>
      </c>
    </row>
    <row r="64" spans="1:12" x14ac:dyDescent="0.25">
      <c r="A64" s="29">
        <v>685</v>
      </c>
      <c r="B64" s="20" t="s">
        <v>18</v>
      </c>
      <c r="C64" s="40" t="s">
        <v>19</v>
      </c>
      <c r="D64" s="49">
        <v>0.2</v>
      </c>
      <c r="E64" s="49"/>
      <c r="F64" s="49">
        <v>15</v>
      </c>
      <c r="G64" s="50">
        <v>58</v>
      </c>
      <c r="H64" s="49"/>
      <c r="I64" s="49"/>
      <c r="J64" s="49"/>
      <c r="K64" s="33"/>
      <c r="L64" s="33"/>
    </row>
    <row r="65" spans="1:12" x14ac:dyDescent="0.25">
      <c r="A65" s="25"/>
      <c r="B65" s="20" t="s">
        <v>20</v>
      </c>
      <c r="C65" s="25">
        <v>25</v>
      </c>
      <c r="D65" s="33">
        <v>2</v>
      </c>
      <c r="E65" s="33">
        <v>0.65</v>
      </c>
      <c r="F65" s="33">
        <v>18.55</v>
      </c>
      <c r="G65" s="34">
        <v>65</v>
      </c>
      <c r="H65" s="31">
        <v>0.08</v>
      </c>
      <c r="I65" s="31">
        <v>0.03</v>
      </c>
      <c r="J65" s="33"/>
      <c r="K65" s="33">
        <v>11.5</v>
      </c>
      <c r="L65" s="33">
        <v>44.5</v>
      </c>
    </row>
    <row r="66" spans="1:12" x14ac:dyDescent="0.25">
      <c r="A66" s="25">
        <v>769</v>
      </c>
      <c r="B66" s="51" t="s">
        <v>47</v>
      </c>
      <c r="C66" s="52" t="s">
        <v>113</v>
      </c>
      <c r="D66" s="25">
        <v>3.8</v>
      </c>
      <c r="E66" s="31">
        <v>6.1</v>
      </c>
      <c r="F66" s="25">
        <v>30.5</v>
      </c>
      <c r="G66" s="25">
        <v>197</v>
      </c>
      <c r="H66" s="33"/>
      <c r="I66" s="33"/>
      <c r="J66" s="33"/>
      <c r="K66" s="33"/>
      <c r="L66" s="33"/>
    </row>
    <row r="67" spans="1:12" x14ac:dyDescent="0.25">
      <c r="A67" s="25"/>
      <c r="B67" s="27" t="s">
        <v>73</v>
      </c>
      <c r="C67" s="25"/>
      <c r="D67" s="35">
        <f t="shared" ref="D67:L67" si="3">SUM(D61:D66)</f>
        <v>22.169999999999998</v>
      </c>
      <c r="E67" s="35">
        <f t="shared" si="3"/>
        <v>26.309999999999995</v>
      </c>
      <c r="F67" s="35">
        <f t="shared" si="3"/>
        <v>82.804999999999993</v>
      </c>
      <c r="G67" s="36">
        <f t="shared" si="3"/>
        <v>514.25</v>
      </c>
      <c r="H67" s="35">
        <f t="shared" si="3"/>
        <v>8.8999999999999996E-2</v>
      </c>
      <c r="I67" s="37">
        <f t="shared" si="3"/>
        <v>3.5999999999999997E-2</v>
      </c>
      <c r="J67" s="35">
        <f t="shared" si="3"/>
        <v>8.5</v>
      </c>
      <c r="K67" s="35">
        <f t="shared" si="3"/>
        <v>16.600000000000001</v>
      </c>
      <c r="L67" s="35">
        <f t="shared" si="3"/>
        <v>53.5</v>
      </c>
    </row>
    <row r="68" spans="1:12" x14ac:dyDescent="0.25">
      <c r="A68" s="25"/>
      <c r="B68" s="27" t="s">
        <v>63</v>
      </c>
      <c r="C68" s="25"/>
      <c r="D68" s="35"/>
      <c r="E68" s="35"/>
      <c r="F68" s="35"/>
      <c r="G68" s="36"/>
      <c r="H68" s="35"/>
      <c r="I68" s="37"/>
      <c r="J68" s="35"/>
      <c r="K68" s="35"/>
      <c r="L68" s="35"/>
    </row>
    <row r="69" spans="1:12" x14ac:dyDescent="0.25">
      <c r="A69" s="25">
        <v>139</v>
      </c>
      <c r="B69" s="20" t="s">
        <v>75</v>
      </c>
      <c r="C69" s="25" t="s">
        <v>65</v>
      </c>
      <c r="D69" s="33">
        <v>10.199999999999999</v>
      </c>
      <c r="E69" s="33">
        <v>16.100000000000001</v>
      </c>
      <c r="F69" s="33">
        <v>23</v>
      </c>
      <c r="G69" s="34">
        <v>168</v>
      </c>
      <c r="H69" s="33"/>
      <c r="I69" s="31"/>
      <c r="J69" s="33"/>
      <c r="K69" s="33"/>
      <c r="L69" s="33"/>
    </row>
    <row r="70" spans="1:12" x14ac:dyDescent="0.25">
      <c r="A70" s="25">
        <v>377</v>
      </c>
      <c r="B70" s="20" t="s">
        <v>25</v>
      </c>
      <c r="C70" s="25">
        <v>80</v>
      </c>
      <c r="D70" s="33">
        <v>12.2</v>
      </c>
      <c r="E70" s="33">
        <v>4.5</v>
      </c>
      <c r="F70" s="33">
        <v>10.8</v>
      </c>
      <c r="G70" s="34">
        <v>106</v>
      </c>
      <c r="H70" s="33"/>
      <c r="I70" s="31"/>
      <c r="J70" s="33"/>
      <c r="K70" s="33"/>
      <c r="L70" s="33"/>
    </row>
    <row r="71" spans="1:12" x14ac:dyDescent="0.25">
      <c r="A71" s="25">
        <v>520</v>
      </c>
      <c r="B71" s="20" t="s">
        <v>26</v>
      </c>
      <c r="C71" s="25">
        <v>150</v>
      </c>
      <c r="D71" s="33">
        <v>3.1500000000000004</v>
      </c>
      <c r="E71" s="33">
        <v>5.8</v>
      </c>
      <c r="F71" s="33">
        <v>26.3</v>
      </c>
      <c r="G71" s="34">
        <v>163.5</v>
      </c>
      <c r="H71" s="33"/>
      <c r="I71" s="31"/>
      <c r="J71" s="33"/>
      <c r="K71" s="33"/>
      <c r="L71" s="33"/>
    </row>
    <row r="72" spans="1:12" x14ac:dyDescent="0.25">
      <c r="A72" s="25">
        <v>534</v>
      </c>
      <c r="B72" s="20" t="s">
        <v>27</v>
      </c>
      <c r="C72" s="25">
        <v>60</v>
      </c>
      <c r="D72" s="33">
        <v>1.44</v>
      </c>
      <c r="E72" s="33">
        <v>5.6</v>
      </c>
      <c r="F72" s="33">
        <v>7.8</v>
      </c>
      <c r="G72" s="34">
        <v>79.2</v>
      </c>
      <c r="H72" s="33"/>
      <c r="I72" s="31"/>
      <c r="J72" s="33">
        <v>7.68</v>
      </c>
      <c r="K72" s="33"/>
      <c r="L72" s="33"/>
    </row>
    <row r="73" spans="1:12" x14ac:dyDescent="0.25">
      <c r="A73" s="25">
        <v>685</v>
      </c>
      <c r="B73" s="20" t="s">
        <v>18</v>
      </c>
      <c r="C73" s="25" t="s">
        <v>19</v>
      </c>
      <c r="D73" s="33">
        <v>0.2</v>
      </c>
      <c r="E73" s="33"/>
      <c r="F73" s="33">
        <v>15</v>
      </c>
      <c r="G73" s="34">
        <v>58</v>
      </c>
      <c r="H73" s="33"/>
      <c r="I73" s="31"/>
      <c r="J73" s="33"/>
      <c r="K73" s="33"/>
      <c r="L73" s="33"/>
    </row>
    <row r="74" spans="1:12" x14ac:dyDescent="0.25">
      <c r="A74" s="25"/>
      <c r="B74" s="20" t="s">
        <v>76</v>
      </c>
      <c r="C74" s="25">
        <v>20</v>
      </c>
      <c r="D74" s="33" t="s">
        <v>119</v>
      </c>
      <c r="E74" s="33" t="s">
        <v>120</v>
      </c>
      <c r="F74" s="33" t="s">
        <v>121</v>
      </c>
      <c r="G74" s="34" t="s">
        <v>122</v>
      </c>
      <c r="H74" s="33"/>
      <c r="I74" s="31"/>
      <c r="J74" s="33"/>
      <c r="K74" s="33"/>
      <c r="L74" s="33"/>
    </row>
    <row r="75" spans="1:12" x14ac:dyDescent="0.25">
      <c r="A75" s="25"/>
      <c r="B75" s="20" t="s">
        <v>20</v>
      </c>
      <c r="C75" s="25">
        <v>25</v>
      </c>
      <c r="D75" s="33">
        <v>2</v>
      </c>
      <c r="E75" s="33">
        <v>0.65</v>
      </c>
      <c r="F75" s="33">
        <v>18.55</v>
      </c>
      <c r="G75" s="34">
        <v>65</v>
      </c>
      <c r="H75" s="33">
        <v>0.08</v>
      </c>
      <c r="I75" s="31">
        <v>0.03</v>
      </c>
      <c r="J75" s="33"/>
      <c r="K75" s="33">
        <v>11.5</v>
      </c>
      <c r="L75" s="33">
        <v>44.5</v>
      </c>
    </row>
    <row r="76" spans="1:12" x14ac:dyDescent="0.25">
      <c r="A76" s="25"/>
      <c r="B76" s="27" t="s">
        <v>74</v>
      </c>
      <c r="C76" s="42"/>
      <c r="D76" s="35">
        <v>33.589999999999996</v>
      </c>
      <c r="E76" s="35">
        <v>33.6</v>
      </c>
      <c r="F76" s="35">
        <v>134.4</v>
      </c>
      <c r="G76" s="36">
        <v>809.7</v>
      </c>
      <c r="H76" s="35">
        <v>0.08</v>
      </c>
      <c r="I76" s="37">
        <v>0.03</v>
      </c>
      <c r="J76" s="35">
        <v>7.68</v>
      </c>
      <c r="K76" s="35">
        <v>11.5</v>
      </c>
      <c r="L76" s="35">
        <v>44.5</v>
      </c>
    </row>
    <row r="77" spans="1:12" x14ac:dyDescent="0.25">
      <c r="A77" s="25"/>
      <c r="B77" s="27" t="s">
        <v>67</v>
      </c>
      <c r="C77" s="42"/>
      <c r="D77" s="35">
        <f t="shared" ref="D77:L77" si="4">D67+D76</f>
        <v>55.759999999999991</v>
      </c>
      <c r="E77" s="35">
        <f t="shared" si="4"/>
        <v>59.91</v>
      </c>
      <c r="F77" s="35">
        <f t="shared" si="4"/>
        <v>217.20499999999998</v>
      </c>
      <c r="G77" s="35">
        <f t="shared" si="4"/>
        <v>1323.95</v>
      </c>
      <c r="H77" s="35">
        <f t="shared" si="4"/>
        <v>0.16899999999999998</v>
      </c>
      <c r="I77" s="35">
        <f t="shared" si="4"/>
        <v>6.6000000000000003E-2</v>
      </c>
      <c r="J77" s="35">
        <f t="shared" si="4"/>
        <v>16.18</v>
      </c>
      <c r="K77" s="35">
        <f t="shared" si="4"/>
        <v>28.1</v>
      </c>
      <c r="L77" s="35">
        <f t="shared" si="4"/>
        <v>98</v>
      </c>
    </row>
    <row r="78" spans="1:12" x14ac:dyDescent="0.25">
      <c r="A78" s="25"/>
      <c r="B78" s="20"/>
      <c r="C78" s="25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25">
      <c r="A79" s="25"/>
      <c r="B79" s="27" t="s">
        <v>28</v>
      </c>
      <c r="C79" s="25"/>
      <c r="D79" s="33"/>
      <c r="E79" s="33"/>
      <c r="F79" s="33"/>
      <c r="G79" s="33"/>
      <c r="H79" s="33"/>
      <c r="I79" s="33"/>
      <c r="J79" s="33"/>
      <c r="K79" s="33"/>
      <c r="L79" s="33"/>
    </row>
    <row r="80" spans="1:12" x14ac:dyDescent="0.25">
      <c r="A80" s="25"/>
      <c r="B80" s="27" t="s">
        <v>62</v>
      </c>
      <c r="C80" s="25"/>
      <c r="D80" s="33"/>
      <c r="E80" s="33"/>
      <c r="F80" s="33"/>
      <c r="G80" s="33"/>
      <c r="H80" s="33"/>
      <c r="I80" s="33"/>
      <c r="J80" s="33"/>
      <c r="K80" s="33"/>
      <c r="L80" s="33"/>
    </row>
    <row r="81" spans="1:12" x14ac:dyDescent="0.25">
      <c r="A81" s="25">
        <v>337</v>
      </c>
      <c r="B81" s="28" t="s">
        <v>43</v>
      </c>
      <c r="C81" s="29" t="s">
        <v>90</v>
      </c>
      <c r="D81" s="30">
        <v>5.9</v>
      </c>
      <c r="E81" s="31">
        <v>5.4</v>
      </c>
      <c r="F81" s="25">
        <v>0.3</v>
      </c>
      <c r="G81" s="25">
        <v>70</v>
      </c>
      <c r="H81" s="33"/>
      <c r="I81" s="33"/>
      <c r="J81" s="33"/>
      <c r="K81" s="33"/>
      <c r="L81" s="33"/>
    </row>
    <row r="82" spans="1:12" x14ac:dyDescent="0.25">
      <c r="A82" s="25">
        <v>362</v>
      </c>
      <c r="B82" s="20" t="s">
        <v>46</v>
      </c>
      <c r="C82" s="25" t="s">
        <v>114</v>
      </c>
      <c r="D82" s="33">
        <f>16.8*80/100</f>
        <v>13.44</v>
      </c>
      <c r="E82" s="33">
        <f>14.2*80/100</f>
        <v>11.36</v>
      </c>
      <c r="F82" s="33">
        <f>37.7*80/100</f>
        <v>30.16</v>
      </c>
      <c r="G82" s="34">
        <f>279*80/100</f>
        <v>223.2</v>
      </c>
      <c r="H82" s="33"/>
      <c r="I82" s="33"/>
      <c r="J82" s="33"/>
      <c r="K82" s="33">
        <v>226.4</v>
      </c>
      <c r="L82" s="33"/>
    </row>
    <row r="83" spans="1:12" x14ac:dyDescent="0.25">
      <c r="A83" s="29">
        <v>686</v>
      </c>
      <c r="B83" s="53" t="s">
        <v>39</v>
      </c>
      <c r="C83" s="25" t="s">
        <v>19</v>
      </c>
      <c r="D83" s="25">
        <v>0.2</v>
      </c>
      <c r="E83" s="31"/>
      <c r="F83" s="25">
        <v>15</v>
      </c>
      <c r="G83" s="25">
        <v>58</v>
      </c>
      <c r="H83" s="25"/>
      <c r="I83" s="25"/>
      <c r="J83" s="25"/>
      <c r="K83" s="25"/>
      <c r="L83" s="25"/>
    </row>
    <row r="84" spans="1:12" x14ac:dyDescent="0.25">
      <c r="A84" s="29"/>
      <c r="B84" s="53" t="s">
        <v>20</v>
      </c>
      <c r="C84" s="25">
        <v>25</v>
      </c>
      <c r="D84" s="25">
        <v>2</v>
      </c>
      <c r="E84" s="31">
        <v>0.65</v>
      </c>
      <c r="F84" s="25">
        <v>18.55</v>
      </c>
      <c r="G84" s="25">
        <v>65</v>
      </c>
      <c r="H84" s="25">
        <v>0.08</v>
      </c>
      <c r="I84" s="25">
        <v>0.03</v>
      </c>
      <c r="J84" s="25"/>
      <c r="K84" s="25">
        <v>11.5</v>
      </c>
      <c r="L84" s="25">
        <v>44.5</v>
      </c>
    </row>
    <row r="85" spans="1:12" x14ac:dyDescent="0.25">
      <c r="A85" s="25"/>
      <c r="B85" s="27" t="s">
        <v>73</v>
      </c>
      <c r="C85" s="25"/>
      <c r="D85" s="54">
        <f t="shared" ref="D85:L85" si="5">SUM(D81:D84)</f>
        <v>21.54</v>
      </c>
      <c r="E85" s="54">
        <f t="shared" si="5"/>
        <v>17.409999999999997</v>
      </c>
      <c r="F85" s="54">
        <f t="shared" si="5"/>
        <v>64.010000000000005</v>
      </c>
      <c r="G85" s="55">
        <f t="shared" si="5"/>
        <v>416.2</v>
      </c>
      <c r="H85" s="56">
        <f t="shared" si="5"/>
        <v>0.08</v>
      </c>
      <c r="I85" s="56">
        <f t="shared" si="5"/>
        <v>0.03</v>
      </c>
      <c r="J85" s="56">
        <f t="shared" si="5"/>
        <v>0</v>
      </c>
      <c r="K85" s="54">
        <f t="shared" si="5"/>
        <v>237.9</v>
      </c>
      <c r="L85" s="54">
        <f t="shared" si="5"/>
        <v>44.5</v>
      </c>
    </row>
    <row r="86" spans="1:12" x14ac:dyDescent="0.25">
      <c r="A86" s="25"/>
      <c r="B86" s="27" t="s">
        <v>63</v>
      </c>
      <c r="C86" s="25"/>
      <c r="D86" s="54"/>
      <c r="E86" s="54"/>
      <c r="F86" s="54"/>
      <c r="G86" s="55"/>
      <c r="H86" s="56"/>
      <c r="I86" s="56"/>
      <c r="J86" s="56"/>
      <c r="K86" s="54"/>
      <c r="L86" s="54"/>
    </row>
    <row r="87" spans="1:12" x14ac:dyDescent="0.25">
      <c r="A87" s="25">
        <v>110</v>
      </c>
      <c r="B87" s="20" t="s">
        <v>77</v>
      </c>
      <c r="C87" s="25" t="s">
        <v>65</v>
      </c>
      <c r="D87" s="57">
        <v>11.2</v>
      </c>
      <c r="E87" s="57">
        <v>5.4</v>
      </c>
      <c r="F87" s="57">
        <v>10.48</v>
      </c>
      <c r="G87" s="58">
        <v>229</v>
      </c>
      <c r="H87" s="59"/>
      <c r="I87" s="59"/>
      <c r="J87" s="59"/>
      <c r="K87" s="57"/>
      <c r="L87" s="57"/>
    </row>
    <row r="88" spans="1:12" x14ac:dyDescent="0.25">
      <c r="A88" s="25">
        <v>451</v>
      </c>
      <c r="B88" s="20" t="s">
        <v>78</v>
      </c>
      <c r="C88" s="25">
        <v>60</v>
      </c>
      <c r="D88" s="57">
        <v>10.1</v>
      </c>
      <c r="E88" s="57">
        <v>23</v>
      </c>
      <c r="F88" s="57">
        <v>12.4</v>
      </c>
      <c r="G88" s="58">
        <v>212</v>
      </c>
      <c r="H88" s="59"/>
      <c r="I88" s="59"/>
      <c r="J88" s="59"/>
      <c r="K88" s="57"/>
      <c r="L88" s="57"/>
    </row>
    <row r="89" spans="1:12" x14ac:dyDescent="0.25">
      <c r="A89" s="25">
        <v>302</v>
      </c>
      <c r="B89" s="20" t="s">
        <v>79</v>
      </c>
      <c r="C89" s="25">
        <v>150</v>
      </c>
      <c r="D89" s="57">
        <v>4.5</v>
      </c>
      <c r="E89" s="57">
        <v>0.4</v>
      </c>
      <c r="F89" s="57">
        <v>44.9</v>
      </c>
      <c r="G89" s="58">
        <v>178.5</v>
      </c>
      <c r="H89" s="59"/>
      <c r="I89" s="59"/>
      <c r="J89" s="59"/>
      <c r="K89" s="57"/>
      <c r="L89" s="57"/>
    </row>
    <row r="90" spans="1:12" x14ac:dyDescent="0.25">
      <c r="A90" s="25"/>
      <c r="B90" s="20" t="s">
        <v>58</v>
      </c>
      <c r="C90" s="25">
        <v>20</v>
      </c>
      <c r="D90" s="57">
        <v>0.2</v>
      </c>
      <c r="E90" s="57">
        <v>0</v>
      </c>
      <c r="F90" s="57">
        <v>0.42499999999999999</v>
      </c>
      <c r="G90" s="58">
        <v>2.75</v>
      </c>
      <c r="H90" s="59">
        <v>8.9999999999999993E-3</v>
      </c>
      <c r="I90" s="59">
        <v>6.0000000000000001E-3</v>
      </c>
      <c r="J90" s="59">
        <v>2.1</v>
      </c>
      <c r="K90" s="57">
        <v>5.0999999999999996</v>
      </c>
      <c r="L90" s="57">
        <v>9</v>
      </c>
    </row>
    <row r="91" spans="1:12" x14ac:dyDescent="0.25">
      <c r="A91" s="25">
        <v>685</v>
      </c>
      <c r="B91" s="20" t="s">
        <v>18</v>
      </c>
      <c r="C91" s="25" t="s">
        <v>19</v>
      </c>
      <c r="D91" s="57">
        <v>0.2</v>
      </c>
      <c r="E91" s="57"/>
      <c r="F91" s="57">
        <v>15</v>
      </c>
      <c r="G91" s="58">
        <v>58</v>
      </c>
      <c r="H91" s="59"/>
      <c r="I91" s="59"/>
      <c r="J91" s="59"/>
      <c r="K91" s="57"/>
      <c r="L91" s="57"/>
    </row>
    <row r="92" spans="1:12" x14ac:dyDescent="0.25">
      <c r="A92" s="25"/>
      <c r="B92" s="20" t="s">
        <v>20</v>
      </c>
      <c r="C92" s="25">
        <v>50</v>
      </c>
      <c r="D92" s="57">
        <v>4</v>
      </c>
      <c r="E92" s="57">
        <v>1.3</v>
      </c>
      <c r="F92" s="57">
        <v>37.1</v>
      </c>
      <c r="G92" s="58">
        <v>130</v>
      </c>
      <c r="H92" s="59">
        <v>0.08</v>
      </c>
      <c r="I92" s="59">
        <v>0.03</v>
      </c>
      <c r="J92" s="59"/>
      <c r="K92" s="57">
        <v>11.5</v>
      </c>
      <c r="L92" s="57">
        <v>44.5</v>
      </c>
    </row>
    <row r="93" spans="1:12" x14ac:dyDescent="0.25">
      <c r="A93" s="25"/>
      <c r="B93" s="27" t="s">
        <v>74</v>
      </c>
      <c r="C93" s="42"/>
      <c r="D93" s="54">
        <v>30.199999999999996</v>
      </c>
      <c r="E93" s="54">
        <v>30.2</v>
      </c>
      <c r="F93" s="54">
        <v>120.68</v>
      </c>
      <c r="G93" s="55">
        <v>811.5</v>
      </c>
      <c r="H93" s="56">
        <v>8.8999999999999996E-2</v>
      </c>
      <c r="I93" s="56">
        <v>3.5999999999999997E-2</v>
      </c>
      <c r="J93" s="56">
        <v>2.1</v>
      </c>
      <c r="K93" s="54">
        <v>16.600000000000001</v>
      </c>
      <c r="L93" s="54">
        <v>53.5</v>
      </c>
    </row>
    <row r="94" spans="1:12" x14ac:dyDescent="0.25">
      <c r="A94" s="25"/>
      <c r="B94" s="27" t="s">
        <v>67</v>
      </c>
      <c r="C94" s="25"/>
      <c r="D94" s="54">
        <f>D85+D93</f>
        <v>51.739999999999995</v>
      </c>
      <c r="E94" s="54">
        <f t="shared" ref="E94:L94" si="6">E85+E93</f>
        <v>47.61</v>
      </c>
      <c r="F94" s="54">
        <f t="shared" si="6"/>
        <v>184.69</v>
      </c>
      <c r="G94" s="54">
        <f t="shared" si="6"/>
        <v>1227.7</v>
      </c>
      <c r="H94" s="54">
        <f t="shared" si="6"/>
        <v>0.16899999999999998</v>
      </c>
      <c r="I94" s="54">
        <f t="shared" si="6"/>
        <v>6.6000000000000003E-2</v>
      </c>
      <c r="J94" s="54">
        <f t="shared" si="6"/>
        <v>2.1</v>
      </c>
      <c r="K94" s="54">
        <f t="shared" si="6"/>
        <v>254.5</v>
      </c>
      <c r="L94" s="54">
        <f t="shared" si="6"/>
        <v>98</v>
      </c>
    </row>
    <row r="95" spans="1:12" x14ac:dyDescent="0.25">
      <c r="A95" s="25"/>
      <c r="B95" s="20"/>
      <c r="C95" s="25"/>
      <c r="D95" s="33"/>
      <c r="E95" s="33"/>
      <c r="F95" s="33"/>
      <c r="G95" s="33"/>
      <c r="H95" s="33"/>
      <c r="I95" s="33"/>
      <c r="J95" s="33"/>
      <c r="K95" s="33"/>
      <c r="L95" s="33"/>
    </row>
    <row r="96" spans="1:12" x14ac:dyDescent="0.25">
      <c r="A96" s="25"/>
      <c r="B96" s="27" t="s">
        <v>29</v>
      </c>
      <c r="C96" s="25"/>
      <c r="D96" s="33"/>
      <c r="E96" s="33"/>
      <c r="F96" s="33"/>
      <c r="G96" s="33"/>
      <c r="H96" s="33"/>
      <c r="I96" s="33"/>
      <c r="J96" s="33"/>
      <c r="K96" s="33"/>
      <c r="L96" s="33"/>
    </row>
    <row r="97" spans="1:12" x14ac:dyDescent="0.25">
      <c r="A97" s="25"/>
      <c r="B97" s="27" t="s">
        <v>62</v>
      </c>
      <c r="C97" s="25"/>
      <c r="D97" s="33"/>
      <c r="E97" s="33"/>
      <c r="F97" s="33"/>
      <c r="G97" s="33"/>
      <c r="H97" s="33"/>
      <c r="I97" s="33"/>
      <c r="J97" s="33"/>
      <c r="K97" s="33"/>
      <c r="L97" s="33"/>
    </row>
    <row r="98" spans="1:12" x14ac:dyDescent="0.25">
      <c r="A98" s="25"/>
      <c r="B98" s="20" t="s">
        <v>80</v>
      </c>
      <c r="C98" s="25" t="s">
        <v>81</v>
      </c>
      <c r="D98" s="33">
        <v>4.82</v>
      </c>
      <c r="E98" s="33">
        <v>5.9</v>
      </c>
      <c r="F98" s="33">
        <v>0.06</v>
      </c>
      <c r="G98" s="34">
        <v>72.600000000000009</v>
      </c>
      <c r="H98" s="33"/>
      <c r="I98" s="33"/>
      <c r="J98" s="33"/>
      <c r="K98" s="33"/>
      <c r="L98" s="33"/>
    </row>
    <row r="99" spans="1:12" ht="25.5" customHeight="1" x14ac:dyDescent="0.25">
      <c r="A99" s="25">
        <v>492</v>
      </c>
      <c r="B99" s="20" t="s">
        <v>118</v>
      </c>
      <c r="C99" s="25" t="s">
        <v>85</v>
      </c>
      <c r="D99" s="33">
        <f>8.1*1.5</f>
        <v>12.149999999999999</v>
      </c>
      <c r="E99" s="33">
        <f>7.9*1.5</f>
        <v>11.850000000000001</v>
      </c>
      <c r="F99" s="33">
        <f>18.1*1.5</f>
        <v>27.150000000000002</v>
      </c>
      <c r="G99" s="34">
        <f>179*1.5</f>
        <v>268.5</v>
      </c>
      <c r="H99" s="33"/>
      <c r="I99" s="33"/>
      <c r="J99" s="33"/>
      <c r="K99" s="33"/>
      <c r="L99" s="33"/>
    </row>
    <row r="100" spans="1:12" x14ac:dyDescent="0.25">
      <c r="A100" s="25"/>
      <c r="B100" s="20" t="s">
        <v>58</v>
      </c>
      <c r="C100" s="25">
        <v>20</v>
      </c>
      <c r="D100" s="33">
        <v>0.2</v>
      </c>
      <c r="E100" s="33">
        <v>0</v>
      </c>
      <c r="F100" s="33">
        <v>0.42499999999999999</v>
      </c>
      <c r="G100" s="34">
        <v>2.75</v>
      </c>
      <c r="H100" s="33">
        <v>8.9999999999999993E-3</v>
      </c>
      <c r="I100" s="33">
        <v>6.0000000000000001E-3</v>
      </c>
      <c r="J100" s="33">
        <v>2.1</v>
      </c>
      <c r="K100" s="33">
        <v>5.0999999999999996</v>
      </c>
      <c r="L100" s="33">
        <v>9</v>
      </c>
    </row>
    <row r="101" spans="1:12" ht="25.5" customHeight="1" x14ac:dyDescent="0.25">
      <c r="A101" s="60">
        <v>287</v>
      </c>
      <c r="B101" s="20" t="s">
        <v>82</v>
      </c>
      <c r="C101" s="25" t="s">
        <v>83</v>
      </c>
      <c r="D101" s="30">
        <v>0.3</v>
      </c>
      <c r="E101" s="33">
        <v>0</v>
      </c>
      <c r="F101" s="33">
        <v>15.2</v>
      </c>
      <c r="G101" s="34">
        <v>60</v>
      </c>
      <c r="H101" s="33"/>
      <c r="I101" s="33"/>
      <c r="J101" s="33"/>
      <c r="K101" s="33"/>
      <c r="L101" s="33"/>
    </row>
    <row r="102" spans="1:12" x14ac:dyDescent="0.25">
      <c r="A102" s="60"/>
      <c r="B102" s="20" t="s">
        <v>20</v>
      </c>
      <c r="C102" s="25">
        <v>25</v>
      </c>
      <c r="D102" s="33">
        <v>2</v>
      </c>
      <c r="E102" s="33">
        <v>0.65</v>
      </c>
      <c r="F102" s="33">
        <v>18.55</v>
      </c>
      <c r="G102" s="34">
        <v>65</v>
      </c>
      <c r="H102" s="31">
        <v>0.08</v>
      </c>
      <c r="I102" s="31">
        <v>0.03</v>
      </c>
      <c r="J102" s="33"/>
      <c r="K102" s="33">
        <v>11.5</v>
      </c>
      <c r="L102" s="33">
        <v>44.5</v>
      </c>
    </row>
    <row r="103" spans="1:12" ht="19.5" customHeight="1" x14ac:dyDescent="0.25">
      <c r="A103" s="25"/>
      <c r="B103" s="27" t="s">
        <v>73</v>
      </c>
      <c r="C103" s="25"/>
      <c r="D103" s="35">
        <f t="shared" ref="D103:I103" si="7">SUM(D98:D102)</f>
        <v>19.47</v>
      </c>
      <c r="E103" s="35">
        <f t="shared" si="7"/>
        <v>18.399999999999999</v>
      </c>
      <c r="F103" s="35">
        <f t="shared" si="7"/>
        <v>61.385000000000005</v>
      </c>
      <c r="G103" s="36">
        <f t="shared" si="7"/>
        <v>468.85</v>
      </c>
      <c r="H103" s="35">
        <f t="shared" si="7"/>
        <v>8.8999999999999996E-2</v>
      </c>
      <c r="I103" s="37">
        <f t="shared" si="7"/>
        <v>3.5999999999999997E-2</v>
      </c>
      <c r="J103" s="35"/>
      <c r="K103" s="35">
        <f>SUM(K98:K102)</f>
        <v>16.600000000000001</v>
      </c>
      <c r="L103" s="35">
        <f>SUM(L98:L102)</f>
        <v>53.5</v>
      </c>
    </row>
    <row r="104" spans="1:12" ht="19.5" customHeight="1" x14ac:dyDescent="0.25">
      <c r="A104" s="25"/>
      <c r="B104" s="27" t="s">
        <v>63</v>
      </c>
      <c r="C104" s="25"/>
      <c r="D104" s="35"/>
      <c r="E104" s="35"/>
      <c r="F104" s="35"/>
      <c r="G104" s="36"/>
      <c r="H104" s="35"/>
      <c r="I104" s="37"/>
      <c r="J104" s="35"/>
      <c r="K104" s="35"/>
      <c r="L104" s="35"/>
    </row>
    <row r="105" spans="1:12" ht="19.5" customHeight="1" x14ac:dyDescent="0.25">
      <c r="A105" s="25">
        <v>132</v>
      </c>
      <c r="B105" s="20" t="s">
        <v>84</v>
      </c>
      <c r="C105" s="25">
        <v>200</v>
      </c>
      <c r="D105" s="33">
        <v>2.4</v>
      </c>
      <c r="E105" s="33">
        <v>3.6</v>
      </c>
      <c r="F105" s="33">
        <v>16.080000000000002</v>
      </c>
      <c r="G105" s="34">
        <v>108</v>
      </c>
      <c r="H105" s="33"/>
      <c r="I105" s="31"/>
      <c r="J105" s="33"/>
      <c r="K105" s="33"/>
      <c r="L105" s="33"/>
    </row>
    <row r="106" spans="1:12" ht="19.5" customHeight="1" x14ac:dyDescent="0.25">
      <c r="A106" s="25">
        <v>461</v>
      </c>
      <c r="B106" s="20" t="s">
        <v>30</v>
      </c>
      <c r="C106" s="25" t="s">
        <v>93</v>
      </c>
      <c r="D106" s="33">
        <v>17.7</v>
      </c>
      <c r="E106" s="33">
        <v>14.200000000000001</v>
      </c>
      <c r="F106" s="33">
        <v>15.8</v>
      </c>
      <c r="G106" s="34">
        <v>278</v>
      </c>
      <c r="H106" s="33"/>
      <c r="I106" s="31"/>
      <c r="J106" s="33"/>
      <c r="K106" s="33"/>
      <c r="L106" s="33"/>
    </row>
    <row r="107" spans="1:12" ht="19.5" customHeight="1" x14ac:dyDescent="0.25">
      <c r="A107" s="25">
        <v>518</v>
      </c>
      <c r="B107" s="20" t="s">
        <v>31</v>
      </c>
      <c r="C107" s="25">
        <v>150</v>
      </c>
      <c r="D107" s="33">
        <v>3</v>
      </c>
      <c r="E107" s="33">
        <v>6.1499999999999995</v>
      </c>
      <c r="F107" s="33">
        <v>24.299999999999997</v>
      </c>
      <c r="G107" s="34">
        <v>166.5</v>
      </c>
      <c r="H107" s="33"/>
      <c r="I107" s="31"/>
      <c r="J107" s="33"/>
      <c r="K107" s="33"/>
      <c r="L107" s="33"/>
    </row>
    <row r="108" spans="1:12" ht="38.25" customHeight="1" x14ac:dyDescent="0.25">
      <c r="A108" s="25" t="s">
        <v>50</v>
      </c>
      <c r="B108" s="20" t="s">
        <v>32</v>
      </c>
      <c r="C108" s="25">
        <v>60</v>
      </c>
      <c r="D108" s="33">
        <v>1.4</v>
      </c>
      <c r="E108" s="33">
        <v>3.4</v>
      </c>
      <c r="F108" s="33">
        <v>6.5</v>
      </c>
      <c r="G108" s="34">
        <v>59</v>
      </c>
      <c r="H108" s="33"/>
      <c r="I108" s="31"/>
      <c r="J108" s="33"/>
      <c r="K108" s="33"/>
      <c r="L108" s="33"/>
    </row>
    <row r="109" spans="1:12" ht="19.5" customHeight="1" x14ac:dyDescent="0.25">
      <c r="A109" s="25">
        <v>685</v>
      </c>
      <c r="B109" s="20" t="s">
        <v>18</v>
      </c>
      <c r="C109" s="25" t="s">
        <v>19</v>
      </c>
      <c r="D109" s="33">
        <v>0.2</v>
      </c>
      <c r="E109" s="33"/>
      <c r="F109" s="33">
        <v>15</v>
      </c>
      <c r="G109" s="34">
        <v>58</v>
      </c>
      <c r="H109" s="33"/>
      <c r="I109" s="31"/>
      <c r="J109" s="33"/>
      <c r="K109" s="33"/>
      <c r="L109" s="33"/>
    </row>
    <row r="110" spans="1:12" ht="19.5" customHeight="1" x14ac:dyDescent="0.25">
      <c r="A110" s="25"/>
      <c r="B110" s="20" t="s">
        <v>20</v>
      </c>
      <c r="C110" s="25">
        <v>50</v>
      </c>
      <c r="D110" s="33">
        <v>4</v>
      </c>
      <c r="E110" s="33">
        <v>1.3</v>
      </c>
      <c r="F110" s="33">
        <v>37.1</v>
      </c>
      <c r="G110" s="34">
        <v>130</v>
      </c>
      <c r="H110" s="33">
        <v>0.08</v>
      </c>
      <c r="I110" s="31">
        <v>0.03</v>
      </c>
      <c r="J110" s="33"/>
      <c r="K110" s="33">
        <v>11.5</v>
      </c>
      <c r="L110" s="33">
        <v>44.5</v>
      </c>
    </row>
    <row r="111" spans="1:12" ht="19.5" customHeight="1" x14ac:dyDescent="0.25">
      <c r="A111" s="25"/>
      <c r="B111" s="27" t="s">
        <v>74</v>
      </c>
      <c r="C111" s="42"/>
      <c r="D111" s="35">
        <v>28.699999999999996</v>
      </c>
      <c r="E111" s="35">
        <v>28.65</v>
      </c>
      <c r="F111" s="35">
        <v>114.78</v>
      </c>
      <c r="G111" s="36">
        <v>799.5</v>
      </c>
      <c r="H111" s="35">
        <v>0.08</v>
      </c>
      <c r="I111" s="37">
        <v>0.03</v>
      </c>
      <c r="J111" s="35"/>
      <c r="K111" s="35">
        <v>11.5</v>
      </c>
      <c r="L111" s="35">
        <v>44.5</v>
      </c>
    </row>
    <row r="112" spans="1:12" ht="19.5" customHeight="1" x14ac:dyDescent="0.25">
      <c r="A112" s="25"/>
      <c r="B112" s="27" t="s">
        <v>67</v>
      </c>
      <c r="C112" s="25"/>
      <c r="D112" s="35">
        <f>D103+D111</f>
        <v>48.169999999999995</v>
      </c>
      <c r="E112" s="35">
        <f t="shared" ref="E112:L112" si="8">E103+E111</f>
        <v>47.05</v>
      </c>
      <c r="F112" s="35">
        <f t="shared" si="8"/>
        <v>176.16500000000002</v>
      </c>
      <c r="G112" s="35">
        <f t="shared" si="8"/>
        <v>1268.3499999999999</v>
      </c>
      <c r="H112" s="35">
        <f t="shared" si="8"/>
        <v>0.16899999999999998</v>
      </c>
      <c r="I112" s="35">
        <f t="shared" si="8"/>
        <v>6.6000000000000003E-2</v>
      </c>
      <c r="J112" s="35">
        <f t="shared" si="8"/>
        <v>0</v>
      </c>
      <c r="K112" s="35">
        <f t="shared" si="8"/>
        <v>28.1</v>
      </c>
      <c r="L112" s="35">
        <f t="shared" si="8"/>
        <v>98</v>
      </c>
    </row>
    <row r="113" spans="1:12" ht="19.5" customHeight="1" x14ac:dyDescent="0.25">
      <c r="A113" s="25"/>
      <c r="B113" s="27"/>
      <c r="C113" s="25"/>
      <c r="D113" s="35"/>
      <c r="E113" s="35"/>
      <c r="F113" s="35"/>
      <c r="G113" s="36"/>
      <c r="H113" s="35"/>
      <c r="I113" s="37"/>
      <c r="J113" s="35"/>
      <c r="K113" s="35"/>
      <c r="L113" s="35"/>
    </row>
    <row r="114" spans="1:12" x14ac:dyDescent="0.25">
      <c r="A114" s="25"/>
      <c r="B114" s="61" t="s">
        <v>33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25"/>
      <c r="B115" s="61" t="s">
        <v>62</v>
      </c>
      <c r="C115" s="43"/>
      <c r="D115" s="62"/>
      <c r="E115" s="62"/>
      <c r="F115" s="62"/>
      <c r="G115" s="62"/>
      <c r="H115" s="33"/>
      <c r="I115" s="33"/>
      <c r="J115" s="33"/>
      <c r="K115" s="33"/>
      <c r="L115" s="33"/>
    </row>
    <row r="116" spans="1:12" x14ac:dyDescent="0.25">
      <c r="A116" s="25"/>
      <c r="B116" s="20" t="s">
        <v>89</v>
      </c>
      <c r="C116" s="25" t="s">
        <v>90</v>
      </c>
      <c r="D116" s="63">
        <v>5.0999999999999996</v>
      </c>
      <c r="E116" s="49">
        <v>4.5999999999999996</v>
      </c>
      <c r="F116" s="49">
        <v>0.3</v>
      </c>
      <c r="G116" s="50">
        <v>63</v>
      </c>
      <c r="H116" s="33">
        <v>55.56</v>
      </c>
      <c r="I116" s="33">
        <v>193.9</v>
      </c>
      <c r="J116" s="33"/>
      <c r="K116" s="33">
        <v>7.0999999999999994E-2</v>
      </c>
      <c r="L116" s="33">
        <v>0.44400000000000001</v>
      </c>
    </row>
    <row r="117" spans="1:12" ht="30" x14ac:dyDescent="0.25">
      <c r="A117" s="25">
        <v>311</v>
      </c>
      <c r="B117" s="20" t="s">
        <v>91</v>
      </c>
      <c r="C117" s="25" t="s">
        <v>42</v>
      </c>
      <c r="D117" s="39">
        <v>3.4</v>
      </c>
      <c r="E117" s="31">
        <v>3.9</v>
      </c>
      <c r="F117" s="25">
        <v>58.9</v>
      </c>
      <c r="G117" s="25">
        <v>173</v>
      </c>
      <c r="H117" s="25">
        <v>8.6</v>
      </c>
      <c r="I117" s="25"/>
      <c r="J117" s="25"/>
      <c r="K117" s="25"/>
      <c r="L117" s="25"/>
    </row>
    <row r="118" spans="1:12" x14ac:dyDescent="0.25">
      <c r="A118" s="29">
        <v>686</v>
      </c>
      <c r="B118" s="53" t="s">
        <v>39</v>
      </c>
      <c r="C118" s="25" t="s">
        <v>19</v>
      </c>
      <c r="D118" s="25">
        <v>0.2</v>
      </c>
      <c r="E118" s="31"/>
      <c r="F118" s="25">
        <v>15</v>
      </c>
      <c r="G118" s="25">
        <v>58</v>
      </c>
      <c r="H118" s="25"/>
      <c r="I118" s="25"/>
      <c r="J118" s="25"/>
      <c r="K118" s="25"/>
      <c r="L118" s="25"/>
    </row>
    <row r="119" spans="1:12" x14ac:dyDescent="0.25">
      <c r="A119" s="25"/>
      <c r="B119" s="20" t="s">
        <v>20</v>
      </c>
      <c r="C119" s="25">
        <v>25</v>
      </c>
      <c r="D119" s="33">
        <v>2</v>
      </c>
      <c r="E119" s="33">
        <v>0.65</v>
      </c>
      <c r="F119" s="33">
        <v>18.55</v>
      </c>
      <c r="G119" s="34">
        <v>65</v>
      </c>
      <c r="H119" s="31">
        <v>0.08</v>
      </c>
      <c r="I119" s="31">
        <v>0.03</v>
      </c>
      <c r="J119" s="33"/>
      <c r="K119" s="33">
        <v>11.5</v>
      </c>
      <c r="L119" s="33">
        <v>44.5</v>
      </c>
    </row>
    <row r="120" spans="1:12" x14ac:dyDescent="0.25">
      <c r="A120" s="43"/>
      <c r="B120" s="61" t="s">
        <v>73</v>
      </c>
      <c r="C120" s="43"/>
      <c r="D120" s="64">
        <f t="shared" ref="D120:L120" si="9">SUM(D116:D119)</f>
        <v>10.7</v>
      </c>
      <c r="E120" s="64">
        <f t="shared" si="9"/>
        <v>9.15</v>
      </c>
      <c r="F120" s="64">
        <f t="shared" si="9"/>
        <v>92.749999999999986</v>
      </c>
      <c r="G120" s="65">
        <f t="shared" si="9"/>
        <v>359</v>
      </c>
      <c r="H120" s="64">
        <f t="shared" si="9"/>
        <v>64.239999999999995</v>
      </c>
      <c r="I120" s="66">
        <f t="shared" si="9"/>
        <v>193.93</v>
      </c>
      <c r="J120" s="64">
        <f t="shared" si="9"/>
        <v>0</v>
      </c>
      <c r="K120" s="64">
        <f t="shared" si="9"/>
        <v>11.571</v>
      </c>
      <c r="L120" s="64">
        <f t="shared" si="9"/>
        <v>44.944000000000003</v>
      </c>
    </row>
    <row r="121" spans="1:12" x14ac:dyDescent="0.25">
      <c r="A121" s="43"/>
      <c r="B121" s="61" t="s">
        <v>63</v>
      </c>
      <c r="C121" s="43"/>
      <c r="D121" s="64"/>
      <c r="E121" s="64"/>
      <c r="F121" s="64"/>
      <c r="G121" s="65"/>
      <c r="H121" s="64"/>
      <c r="I121" s="66"/>
      <c r="J121" s="64"/>
      <c r="K121" s="64"/>
      <c r="L121" s="64"/>
    </row>
    <row r="122" spans="1:12" x14ac:dyDescent="0.25">
      <c r="A122" s="43">
        <v>148</v>
      </c>
      <c r="B122" s="67" t="s">
        <v>86</v>
      </c>
      <c r="C122" s="43">
        <v>200</v>
      </c>
      <c r="D122" s="68">
        <v>15.1</v>
      </c>
      <c r="E122" s="68">
        <v>19.14</v>
      </c>
      <c r="F122" s="68">
        <v>11.12</v>
      </c>
      <c r="G122" s="69">
        <v>255</v>
      </c>
      <c r="H122" s="68"/>
      <c r="I122" s="70"/>
      <c r="J122" s="68"/>
      <c r="K122" s="68"/>
      <c r="L122" s="68"/>
    </row>
    <row r="123" spans="1:12" x14ac:dyDescent="0.25">
      <c r="A123" s="43">
        <v>489</v>
      </c>
      <c r="B123" s="67" t="s">
        <v>87</v>
      </c>
      <c r="C123" s="43" t="s">
        <v>88</v>
      </c>
      <c r="D123" s="68">
        <v>13.799999999999999</v>
      </c>
      <c r="E123" s="68">
        <v>12.8</v>
      </c>
      <c r="F123" s="68">
        <v>69.3</v>
      </c>
      <c r="G123" s="69">
        <v>258</v>
      </c>
      <c r="H123" s="68"/>
      <c r="I123" s="70"/>
      <c r="J123" s="68"/>
      <c r="K123" s="68"/>
      <c r="L123" s="68"/>
    </row>
    <row r="124" spans="1:12" x14ac:dyDescent="0.25">
      <c r="A124" s="43"/>
      <c r="B124" s="67" t="s">
        <v>58</v>
      </c>
      <c r="C124" s="25">
        <v>20</v>
      </c>
      <c r="D124" s="33">
        <v>0.2</v>
      </c>
      <c r="E124" s="33">
        <v>0</v>
      </c>
      <c r="F124" s="33">
        <v>0.42499999999999999</v>
      </c>
      <c r="G124" s="34">
        <v>2.75</v>
      </c>
      <c r="H124" s="68">
        <v>8.9999999999999993E-3</v>
      </c>
      <c r="I124" s="70">
        <v>6.0000000000000001E-3</v>
      </c>
      <c r="J124" s="68">
        <v>2.1</v>
      </c>
      <c r="K124" s="68">
        <v>5.0999999999999996</v>
      </c>
      <c r="L124" s="68">
        <v>9</v>
      </c>
    </row>
    <row r="125" spans="1:12" x14ac:dyDescent="0.25">
      <c r="A125" s="43">
        <v>685</v>
      </c>
      <c r="B125" s="67" t="s">
        <v>18</v>
      </c>
      <c r="C125" s="43" t="s">
        <v>19</v>
      </c>
      <c r="D125" s="68">
        <v>0.2</v>
      </c>
      <c r="E125" s="68"/>
      <c r="F125" s="68">
        <v>15</v>
      </c>
      <c r="G125" s="69">
        <v>58</v>
      </c>
      <c r="H125" s="68"/>
      <c r="I125" s="70"/>
      <c r="J125" s="68"/>
      <c r="K125" s="68"/>
      <c r="L125" s="68"/>
    </row>
    <row r="126" spans="1:12" x14ac:dyDescent="0.25">
      <c r="A126" s="43"/>
      <c r="B126" s="67" t="s">
        <v>20</v>
      </c>
      <c r="C126" s="43">
        <v>50</v>
      </c>
      <c r="D126" s="68">
        <v>4</v>
      </c>
      <c r="E126" s="68">
        <v>1.3</v>
      </c>
      <c r="F126" s="68">
        <v>37.1</v>
      </c>
      <c r="G126" s="69">
        <v>130</v>
      </c>
      <c r="H126" s="68">
        <v>0.08</v>
      </c>
      <c r="I126" s="70">
        <v>0.03</v>
      </c>
      <c r="J126" s="68"/>
      <c r="K126" s="68">
        <v>11.5</v>
      </c>
      <c r="L126" s="68">
        <v>44.5</v>
      </c>
    </row>
    <row r="127" spans="1:12" x14ac:dyDescent="0.25">
      <c r="A127" s="43"/>
      <c r="B127" s="61" t="s">
        <v>74</v>
      </c>
      <c r="C127" s="71"/>
      <c r="D127" s="64">
        <v>33.299999999999997</v>
      </c>
      <c r="E127" s="64">
        <v>33.339999999999996</v>
      </c>
      <c r="F127" s="64">
        <v>133.32</v>
      </c>
      <c r="G127" s="65">
        <v>705</v>
      </c>
      <c r="H127" s="64">
        <v>8.8999999999999996E-2</v>
      </c>
      <c r="I127" s="66">
        <v>3.5999999999999997E-2</v>
      </c>
      <c r="J127" s="64">
        <v>2.1</v>
      </c>
      <c r="K127" s="64">
        <v>16.600000000000001</v>
      </c>
      <c r="L127" s="64">
        <v>53.5</v>
      </c>
    </row>
    <row r="128" spans="1:12" x14ac:dyDescent="0.25">
      <c r="A128" s="43"/>
      <c r="B128" s="61" t="s">
        <v>67</v>
      </c>
      <c r="C128" s="43"/>
      <c r="D128" s="64">
        <f>D120+D127</f>
        <v>44</v>
      </c>
      <c r="E128" s="64">
        <f t="shared" ref="E128:L128" si="10">E120+E127</f>
        <v>42.489999999999995</v>
      </c>
      <c r="F128" s="64">
        <f t="shared" si="10"/>
        <v>226.07</v>
      </c>
      <c r="G128" s="64">
        <f t="shared" si="10"/>
        <v>1064</v>
      </c>
      <c r="H128" s="64">
        <f t="shared" si="10"/>
        <v>64.328999999999994</v>
      </c>
      <c r="I128" s="64">
        <f t="shared" si="10"/>
        <v>193.96600000000001</v>
      </c>
      <c r="J128" s="64">
        <f t="shared" si="10"/>
        <v>2.1</v>
      </c>
      <c r="K128" s="64">
        <f t="shared" si="10"/>
        <v>28.170999999999999</v>
      </c>
      <c r="L128" s="64">
        <f t="shared" si="10"/>
        <v>98.444000000000003</v>
      </c>
    </row>
    <row r="129" spans="1:12" x14ac:dyDescent="0.25">
      <c r="A129" s="43"/>
      <c r="B129" s="67"/>
      <c r="C129" s="43"/>
      <c r="D129" s="68"/>
      <c r="E129" s="68"/>
      <c r="F129" s="68"/>
      <c r="G129" s="69"/>
      <c r="H129" s="68"/>
      <c r="I129" s="70"/>
      <c r="J129" s="68"/>
      <c r="K129" s="68"/>
      <c r="L129" s="68"/>
    </row>
    <row r="130" spans="1:12" x14ac:dyDescent="0.25">
      <c r="A130" s="72"/>
      <c r="B130" s="73"/>
      <c r="C130" s="74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 x14ac:dyDescent="0.25">
      <c r="A131" s="60"/>
      <c r="B131" s="53"/>
      <c r="C131" s="76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1:12" x14ac:dyDescent="0.25">
      <c r="A132" s="29"/>
      <c r="B132" s="78" t="s">
        <v>34</v>
      </c>
      <c r="C132" s="29"/>
      <c r="D132" s="79"/>
      <c r="E132" s="79"/>
      <c r="F132" s="79"/>
      <c r="G132" s="79"/>
      <c r="H132" s="79"/>
      <c r="I132" s="79"/>
      <c r="J132" s="79"/>
      <c r="K132" s="79"/>
      <c r="L132" s="79"/>
    </row>
    <row r="133" spans="1:12" x14ac:dyDescent="0.25">
      <c r="A133" s="25"/>
      <c r="B133" s="61" t="s">
        <v>62</v>
      </c>
      <c r="C133" s="25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x14ac:dyDescent="0.25">
      <c r="A134" s="25"/>
      <c r="B134" s="27" t="s">
        <v>16</v>
      </c>
      <c r="C134" s="25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25">
      <c r="A135" s="25"/>
      <c r="B135" s="20" t="s">
        <v>80</v>
      </c>
      <c r="C135" s="25" t="s">
        <v>81</v>
      </c>
      <c r="D135" s="33">
        <v>4.82</v>
      </c>
      <c r="E135" s="33">
        <v>5.9</v>
      </c>
      <c r="F135" s="33">
        <v>0.06</v>
      </c>
      <c r="G135" s="34">
        <v>72.600000000000009</v>
      </c>
      <c r="H135" s="33"/>
      <c r="I135" s="33"/>
      <c r="J135" s="33"/>
      <c r="K135" s="33"/>
      <c r="L135" s="33"/>
    </row>
    <row r="136" spans="1:12" ht="30" x14ac:dyDescent="0.25">
      <c r="A136" s="25">
        <v>311</v>
      </c>
      <c r="B136" s="20" t="s">
        <v>105</v>
      </c>
      <c r="C136" s="25" t="s">
        <v>42</v>
      </c>
      <c r="D136" s="33">
        <v>7</v>
      </c>
      <c r="E136" s="33">
        <v>6.5</v>
      </c>
      <c r="F136" s="33">
        <v>36.200000000000003</v>
      </c>
      <c r="G136" s="34">
        <v>232</v>
      </c>
      <c r="H136" s="25">
        <v>96.89</v>
      </c>
      <c r="I136" s="25">
        <v>163.15</v>
      </c>
      <c r="J136" s="25">
        <v>1.0900000000000001</v>
      </c>
      <c r="K136" s="25">
        <v>192.17</v>
      </c>
      <c r="L136" s="33"/>
    </row>
    <row r="137" spans="1:12" x14ac:dyDescent="0.25">
      <c r="A137" s="25">
        <v>302</v>
      </c>
      <c r="B137" s="20" t="s">
        <v>40</v>
      </c>
      <c r="C137" s="25">
        <v>200</v>
      </c>
      <c r="D137" s="30">
        <v>3.7</v>
      </c>
      <c r="E137" s="33">
        <v>3.9</v>
      </c>
      <c r="F137" s="33">
        <v>15.4</v>
      </c>
      <c r="G137" s="34">
        <v>145</v>
      </c>
      <c r="H137" s="31">
        <v>0.04</v>
      </c>
      <c r="I137" s="33"/>
      <c r="J137" s="33">
        <v>1.3</v>
      </c>
      <c r="K137" s="33">
        <v>122</v>
      </c>
      <c r="L137" s="33"/>
    </row>
    <row r="138" spans="1:12" x14ac:dyDescent="0.25">
      <c r="A138" s="25"/>
      <c r="B138" s="20" t="s">
        <v>20</v>
      </c>
      <c r="C138" s="25">
        <v>25</v>
      </c>
      <c r="D138" s="33">
        <v>2</v>
      </c>
      <c r="E138" s="33">
        <v>0.65</v>
      </c>
      <c r="F138" s="33">
        <v>18.55</v>
      </c>
      <c r="G138" s="34">
        <v>65</v>
      </c>
      <c r="H138" s="31">
        <v>0.08</v>
      </c>
      <c r="I138" s="31">
        <v>0.03</v>
      </c>
      <c r="J138" s="33"/>
      <c r="K138" s="33">
        <v>11.5</v>
      </c>
      <c r="L138" s="33">
        <v>44.5</v>
      </c>
    </row>
    <row r="139" spans="1:12" x14ac:dyDescent="0.25">
      <c r="A139" s="25">
        <v>738</v>
      </c>
      <c r="B139" s="20" t="s">
        <v>23</v>
      </c>
      <c r="C139" s="25">
        <v>60</v>
      </c>
      <c r="D139" s="57">
        <v>3.8</v>
      </c>
      <c r="E139" s="57">
        <v>4.3</v>
      </c>
      <c r="F139" s="57">
        <v>25.9</v>
      </c>
      <c r="G139" s="58">
        <v>295</v>
      </c>
      <c r="H139" s="59">
        <v>0.05</v>
      </c>
      <c r="I139" s="59">
        <v>0.06</v>
      </c>
      <c r="J139" s="59">
        <v>0.09</v>
      </c>
      <c r="K139" s="57">
        <v>35</v>
      </c>
      <c r="L139" s="57">
        <v>108</v>
      </c>
    </row>
    <row r="140" spans="1:12" x14ac:dyDescent="0.25">
      <c r="A140" s="25"/>
      <c r="B140" s="61" t="s">
        <v>73</v>
      </c>
      <c r="C140" s="25"/>
      <c r="D140" s="35">
        <f t="shared" ref="D140:L140" si="11">SUM(D135:D139)</f>
        <v>21.32</v>
      </c>
      <c r="E140" s="35">
        <f t="shared" si="11"/>
        <v>21.25</v>
      </c>
      <c r="F140" s="35">
        <f t="shared" si="11"/>
        <v>96.110000000000014</v>
      </c>
      <c r="G140" s="36">
        <f t="shared" si="11"/>
        <v>809.6</v>
      </c>
      <c r="H140" s="35">
        <f t="shared" si="11"/>
        <v>97.06</v>
      </c>
      <c r="I140" s="37">
        <f t="shared" si="11"/>
        <v>163.24</v>
      </c>
      <c r="J140" s="35">
        <f t="shared" si="11"/>
        <v>2.48</v>
      </c>
      <c r="K140" s="35">
        <f t="shared" si="11"/>
        <v>360.66999999999996</v>
      </c>
      <c r="L140" s="35">
        <f t="shared" si="11"/>
        <v>152.5</v>
      </c>
    </row>
    <row r="141" spans="1:12" x14ac:dyDescent="0.25">
      <c r="A141" s="25"/>
      <c r="B141" s="61" t="s">
        <v>63</v>
      </c>
      <c r="C141" s="25"/>
      <c r="D141" s="35"/>
      <c r="E141" s="35"/>
      <c r="F141" s="35"/>
      <c r="G141" s="36"/>
      <c r="H141" s="35"/>
      <c r="I141" s="37"/>
      <c r="J141" s="35"/>
      <c r="K141" s="35"/>
      <c r="L141" s="35"/>
    </row>
    <row r="142" spans="1:12" x14ac:dyDescent="0.25">
      <c r="A142" s="25">
        <v>110</v>
      </c>
      <c r="B142" s="20" t="s">
        <v>77</v>
      </c>
      <c r="C142" s="25" t="s">
        <v>65</v>
      </c>
      <c r="D142" s="33">
        <v>11.2</v>
      </c>
      <c r="E142" s="33">
        <v>5.4</v>
      </c>
      <c r="F142" s="33">
        <f>13.1*200/250</f>
        <v>10.48</v>
      </c>
      <c r="G142" s="34">
        <v>229</v>
      </c>
      <c r="H142" s="33"/>
      <c r="I142" s="33"/>
      <c r="J142" s="33"/>
      <c r="K142" s="33"/>
      <c r="L142" s="33"/>
    </row>
    <row r="143" spans="1:12" x14ac:dyDescent="0.25">
      <c r="A143" s="43">
        <v>413</v>
      </c>
      <c r="B143" s="67" t="s">
        <v>17</v>
      </c>
      <c r="C143" s="43">
        <v>75</v>
      </c>
      <c r="D143" s="25">
        <v>8.1</v>
      </c>
      <c r="E143" s="25">
        <v>10.6</v>
      </c>
      <c r="F143" s="25">
        <v>2.8</v>
      </c>
      <c r="G143" s="25">
        <v>210</v>
      </c>
      <c r="H143" s="33"/>
      <c r="I143" s="33"/>
      <c r="J143" s="33"/>
      <c r="K143" s="33"/>
      <c r="L143" s="33"/>
    </row>
    <row r="144" spans="1:12" x14ac:dyDescent="0.25">
      <c r="A144" s="38">
        <v>302</v>
      </c>
      <c r="B144" s="80" t="s">
        <v>22</v>
      </c>
      <c r="C144" s="43">
        <v>150</v>
      </c>
      <c r="D144" s="30">
        <f>5.6*1.5</f>
        <v>8.3999999999999986</v>
      </c>
      <c r="E144" s="33">
        <v>11.8</v>
      </c>
      <c r="F144" s="33">
        <v>60</v>
      </c>
      <c r="G144" s="34">
        <v>158</v>
      </c>
      <c r="H144" s="33"/>
      <c r="I144" s="33"/>
      <c r="J144" s="33"/>
      <c r="K144" s="33"/>
      <c r="L144" s="33"/>
    </row>
    <row r="145" spans="1:13" ht="25.5" customHeight="1" x14ac:dyDescent="0.25">
      <c r="A145" s="25"/>
      <c r="B145" s="20" t="s">
        <v>92</v>
      </c>
      <c r="C145" s="25">
        <v>25</v>
      </c>
      <c r="D145" s="33">
        <v>0.4</v>
      </c>
      <c r="E145" s="33">
        <v>1.575</v>
      </c>
      <c r="F145" s="33">
        <v>1.85</v>
      </c>
      <c r="G145" s="34">
        <v>22.7</v>
      </c>
      <c r="H145" s="33"/>
      <c r="I145" s="33"/>
      <c r="J145" s="33"/>
      <c r="K145" s="33"/>
      <c r="L145" s="33"/>
    </row>
    <row r="146" spans="1:13" x14ac:dyDescent="0.25">
      <c r="A146" s="29">
        <v>685</v>
      </c>
      <c r="B146" s="26" t="s">
        <v>18</v>
      </c>
      <c r="C146" s="29" t="s">
        <v>19</v>
      </c>
      <c r="D146" s="25">
        <v>0.2</v>
      </c>
      <c r="E146" s="31"/>
      <c r="F146" s="25">
        <v>15</v>
      </c>
      <c r="G146" s="25">
        <v>58</v>
      </c>
      <c r="H146" s="33"/>
      <c r="I146" s="33"/>
      <c r="J146" s="33"/>
      <c r="K146" s="33"/>
      <c r="L146" s="33"/>
    </row>
    <row r="147" spans="1:13" x14ac:dyDescent="0.25">
      <c r="A147" s="25"/>
      <c r="B147" s="20" t="s">
        <v>20</v>
      </c>
      <c r="C147" s="25">
        <v>50</v>
      </c>
      <c r="D147" s="33">
        <v>4</v>
      </c>
      <c r="E147" s="33">
        <v>1.3</v>
      </c>
      <c r="F147" s="33">
        <v>37.1</v>
      </c>
      <c r="G147" s="34">
        <v>130</v>
      </c>
      <c r="H147" s="31">
        <f>0.16/2</f>
        <v>0.08</v>
      </c>
      <c r="I147" s="31">
        <f>0.06/2</f>
        <v>0.03</v>
      </c>
      <c r="J147" s="33"/>
      <c r="K147" s="33">
        <f>23/2</f>
        <v>11.5</v>
      </c>
      <c r="L147" s="33">
        <f>89/2</f>
        <v>44.5</v>
      </c>
    </row>
    <row r="148" spans="1:13" x14ac:dyDescent="0.25">
      <c r="A148" s="25"/>
      <c r="B148" s="61" t="s">
        <v>74</v>
      </c>
      <c r="C148" s="25"/>
      <c r="D148" s="35">
        <f t="shared" ref="D148:L148" si="12">SUM(D142:D147)</f>
        <v>32.299999999999997</v>
      </c>
      <c r="E148" s="35">
        <f t="shared" si="12"/>
        <v>30.675000000000001</v>
      </c>
      <c r="F148" s="35">
        <f t="shared" si="12"/>
        <v>127.22999999999999</v>
      </c>
      <c r="G148" s="36">
        <f t="shared" si="12"/>
        <v>807.7</v>
      </c>
      <c r="H148" s="35">
        <f t="shared" si="12"/>
        <v>0.08</v>
      </c>
      <c r="I148" s="37">
        <f t="shared" si="12"/>
        <v>0.03</v>
      </c>
      <c r="J148" s="35">
        <f t="shared" si="12"/>
        <v>0</v>
      </c>
      <c r="K148" s="35">
        <f t="shared" si="12"/>
        <v>11.5</v>
      </c>
      <c r="L148" s="35">
        <f t="shared" si="12"/>
        <v>44.5</v>
      </c>
    </row>
    <row r="149" spans="1:13" x14ac:dyDescent="0.25">
      <c r="A149" s="25"/>
      <c r="B149" s="61" t="s">
        <v>67</v>
      </c>
      <c r="C149" s="25"/>
      <c r="D149" s="35">
        <f>D140+D148</f>
        <v>53.62</v>
      </c>
      <c r="E149" s="35">
        <f t="shared" ref="E149:L149" si="13">E140+E148</f>
        <v>51.924999999999997</v>
      </c>
      <c r="F149" s="35">
        <f t="shared" si="13"/>
        <v>223.34</v>
      </c>
      <c r="G149" s="35">
        <f t="shared" si="13"/>
        <v>1617.3000000000002</v>
      </c>
      <c r="H149" s="35">
        <f t="shared" si="13"/>
        <v>97.14</v>
      </c>
      <c r="I149" s="35">
        <f t="shared" si="13"/>
        <v>163.27000000000001</v>
      </c>
      <c r="J149" s="35">
        <f t="shared" si="13"/>
        <v>2.48</v>
      </c>
      <c r="K149" s="35">
        <f t="shared" si="13"/>
        <v>372.16999999999996</v>
      </c>
      <c r="L149" s="35">
        <f t="shared" si="13"/>
        <v>197</v>
      </c>
    </row>
    <row r="150" spans="1:13" x14ac:dyDescent="0.25">
      <c r="A150" s="25"/>
      <c r="B150" s="61"/>
      <c r="C150" s="25"/>
      <c r="D150" s="35"/>
      <c r="E150" s="35"/>
      <c r="F150" s="35"/>
      <c r="G150" s="36"/>
      <c r="H150" s="35"/>
      <c r="I150" s="37"/>
      <c r="J150" s="35"/>
      <c r="K150" s="35"/>
      <c r="L150" s="35"/>
    </row>
    <row r="151" spans="1:13" x14ac:dyDescent="0.25">
      <c r="A151" s="25"/>
      <c r="B151" s="27" t="s">
        <v>21</v>
      </c>
      <c r="C151" s="25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3" x14ac:dyDescent="0.25">
      <c r="A152" s="25"/>
      <c r="B152" s="61" t="s">
        <v>62</v>
      </c>
      <c r="C152" s="4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3" x14ac:dyDescent="0.25">
      <c r="A153" s="25">
        <v>462</v>
      </c>
      <c r="B153" s="67" t="s">
        <v>30</v>
      </c>
      <c r="C153" s="43" t="s">
        <v>93</v>
      </c>
      <c r="D153" s="33">
        <v>13.4</v>
      </c>
      <c r="E153" s="33">
        <f>13.1+3.7-2.6</f>
        <v>14.200000000000001</v>
      </c>
      <c r="F153" s="33">
        <v>15.8</v>
      </c>
      <c r="G153" s="34">
        <v>241</v>
      </c>
      <c r="H153" s="33"/>
      <c r="I153" s="33"/>
      <c r="J153" s="33"/>
      <c r="K153" s="33"/>
      <c r="L153" s="33"/>
    </row>
    <row r="154" spans="1:13" x14ac:dyDescent="0.25">
      <c r="A154" s="43">
        <v>516</v>
      </c>
      <c r="B154" s="73" t="s">
        <v>48</v>
      </c>
      <c r="C154" s="43">
        <v>150</v>
      </c>
      <c r="D154" s="39">
        <v>5.2</v>
      </c>
      <c r="E154" s="25">
        <v>4.5</v>
      </c>
      <c r="F154" s="25">
        <v>13.5</v>
      </c>
      <c r="G154" s="25">
        <v>120</v>
      </c>
      <c r="H154" s="25"/>
      <c r="I154" s="25"/>
      <c r="J154" s="25"/>
      <c r="K154" s="25"/>
      <c r="L154" s="25"/>
    </row>
    <row r="155" spans="1:13" x14ac:dyDescent="0.25">
      <c r="A155" s="25">
        <v>71</v>
      </c>
      <c r="B155" s="20" t="s">
        <v>98</v>
      </c>
      <c r="C155" s="25">
        <v>50</v>
      </c>
      <c r="D155" s="33">
        <f>1.4/2</f>
        <v>0.7</v>
      </c>
      <c r="E155" s="33">
        <f>10.1/2</f>
        <v>5.05</v>
      </c>
      <c r="F155" s="33">
        <v>3.4</v>
      </c>
      <c r="G155" s="34">
        <v>8</v>
      </c>
      <c r="H155" s="33"/>
      <c r="I155" s="33"/>
      <c r="J155" s="33">
        <v>7.68</v>
      </c>
      <c r="K155" s="33"/>
      <c r="L155" s="33"/>
      <c r="M155" s="1"/>
    </row>
    <row r="156" spans="1:13" x14ac:dyDescent="0.25">
      <c r="A156" s="29">
        <v>686</v>
      </c>
      <c r="B156" s="53" t="s">
        <v>39</v>
      </c>
      <c r="C156" s="25" t="s">
        <v>19</v>
      </c>
      <c r="D156" s="25">
        <v>0.2</v>
      </c>
      <c r="E156" s="31"/>
      <c r="F156" s="25">
        <v>15</v>
      </c>
      <c r="G156" s="25">
        <v>58</v>
      </c>
      <c r="H156" s="25"/>
      <c r="I156" s="25"/>
      <c r="J156" s="25"/>
      <c r="K156" s="25"/>
      <c r="L156" s="25"/>
      <c r="M156" s="1"/>
    </row>
    <row r="157" spans="1:13" x14ac:dyDescent="0.25">
      <c r="A157" s="29"/>
      <c r="B157" s="20" t="s">
        <v>20</v>
      </c>
      <c r="C157" s="25">
        <v>25</v>
      </c>
      <c r="D157" s="33">
        <v>2</v>
      </c>
      <c r="E157" s="33">
        <v>0.65</v>
      </c>
      <c r="F157" s="33">
        <v>18.55</v>
      </c>
      <c r="G157" s="34">
        <v>65</v>
      </c>
      <c r="H157" s="31">
        <v>0.08</v>
      </c>
      <c r="I157" s="31">
        <v>0.03</v>
      </c>
      <c r="J157" s="33"/>
      <c r="K157" s="33">
        <v>11.5</v>
      </c>
      <c r="L157" s="33">
        <v>44.5</v>
      </c>
    </row>
    <row r="158" spans="1:13" x14ac:dyDescent="0.25">
      <c r="A158" s="25"/>
      <c r="B158" s="61" t="s">
        <v>73</v>
      </c>
      <c r="C158" s="25"/>
      <c r="D158" s="35">
        <f t="shared" ref="D158:L158" si="14">SUM(D153:D157)</f>
        <v>21.5</v>
      </c>
      <c r="E158" s="35">
        <f t="shared" si="14"/>
        <v>24.400000000000002</v>
      </c>
      <c r="F158" s="35">
        <f t="shared" si="14"/>
        <v>66.25</v>
      </c>
      <c r="G158" s="36">
        <f t="shared" si="14"/>
        <v>492</v>
      </c>
      <c r="H158" s="35">
        <f t="shared" si="14"/>
        <v>0.08</v>
      </c>
      <c r="I158" s="37">
        <f t="shared" si="14"/>
        <v>0.03</v>
      </c>
      <c r="J158" s="35">
        <f t="shared" si="14"/>
        <v>7.68</v>
      </c>
      <c r="K158" s="35">
        <f t="shared" si="14"/>
        <v>11.5</v>
      </c>
      <c r="L158" s="35">
        <f t="shared" si="14"/>
        <v>44.5</v>
      </c>
    </row>
    <row r="159" spans="1:13" x14ac:dyDescent="0.25">
      <c r="A159" s="25"/>
      <c r="B159" s="61" t="s">
        <v>63</v>
      </c>
      <c r="C159" s="25"/>
      <c r="D159" s="35"/>
      <c r="E159" s="35"/>
      <c r="F159" s="35"/>
      <c r="G159" s="36"/>
      <c r="H159" s="35"/>
      <c r="I159" s="37"/>
      <c r="J159" s="35"/>
      <c r="K159" s="35"/>
      <c r="L159" s="35"/>
    </row>
    <row r="160" spans="1:13" x14ac:dyDescent="0.25">
      <c r="A160" s="25">
        <v>139</v>
      </c>
      <c r="B160" s="20" t="s">
        <v>75</v>
      </c>
      <c r="C160" s="25" t="s">
        <v>65</v>
      </c>
      <c r="D160" s="33">
        <v>10.199999999999999</v>
      </c>
      <c r="E160" s="33">
        <v>16.100000000000001</v>
      </c>
      <c r="F160" s="33">
        <v>23.3</v>
      </c>
      <c r="G160" s="34">
        <f>130+38</f>
        <v>168</v>
      </c>
      <c r="H160" s="33"/>
      <c r="I160" s="33"/>
      <c r="J160" s="33"/>
      <c r="K160" s="33"/>
      <c r="L160" s="33"/>
    </row>
    <row r="161" spans="1:13" x14ac:dyDescent="0.25">
      <c r="A161" s="43">
        <v>498</v>
      </c>
      <c r="B161" s="67" t="s">
        <v>94</v>
      </c>
      <c r="C161" s="43">
        <v>60</v>
      </c>
      <c r="D161" s="33">
        <f>18.6*80/100</f>
        <v>14.88</v>
      </c>
      <c r="E161" s="33">
        <v>9.4</v>
      </c>
      <c r="F161" s="33">
        <f>18.2*80/100</f>
        <v>14.56</v>
      </c>
      <c r="G161" s="34">
        <f>271*80/100</f>
        <v>216.8</v>
      </c>
      <c r="H161" s="33"/>
      <c r="I161" s="33"/>
      <c r="J161" s="33"/>
      <c r="K161" s="33"/>
      <c r="L161" s="33"/>
    </row>
    <row r="162" spans="1:13" x14ac:dyDescent="0.25">
      <c r="A162" s="43">
        <v>302</v>
      </c>
      <c r="B162" s="67" t="s">
        <v>95</v>
      </c>
      <c r="C162" s="43">
        <v>150</v>
      </c>
      <c r="D162" s="30">
        <f>2.8*1.5</f>
        <v>4.1999999999999993</v>
      </c>
      <c r="E162" s="33">
        <f>4.5*1.5</f>
        <v>6.75</v>
      </c>
      <c r="F162" s="33">
        <v>44</v>
      </c>
      <c r="G162" s="34">
        <f>117*1.5</f>
        <v>175.5</v>
      </c>
      <c r="H162" s="33"/>
      <c r="I162" s="33"/>
      <c r="J162" s="33"/>
      <c r="K162" s="33"/>
      <c r="L162" s="33"/>
    </row>
    <row r="163" spans="1:13" x14ac:dyDescent="0.25">
      <c r="A163" s="29"/>
      <c r="B163" s="28" t="s">
        <v>59</v>
      </c>
      <c r="C163" s="29">
        <v>20</v>
      </c>
      <c r="D163" s="39">
        <v>0.2</v>
      </c>
      <c r="E163" s="31">
        <v>0.1</v>
      </c>
      <c r="F163" s="25">
        <v>0.8</v>
      </c>
      <c r="G163" s="25">
        <v>4</v>
      </c>
      <c r="H163" s="25">
        <f>0.03*30/100</f>
        <v>8.9999999999999993E-3</v>
      </c>
      <c r="I163" s="25">
        <f>0.02*30/100</f>
        <v>6.0000000000000001E-3</v>
      </c>
      <c r="J163" s="25">
        <f>7*30/100</f>
        <v>2.1</v>
      </c>
      <c r="K163" s="25">
        <f>17*30/100</f>
        <v>5.0999999999999996</v>
      </c>
      <c r="L163" s="25">
        <f>30*30/100</f>
        <v>9</v>
      </c>
    </row>
    <row r="164" spans="1:13" x14ac:dyDescent="0.25">
      <c r="A164" s="29">
        <v>685</v>
      </c>
      <c r="B164" s="26" t="s">
        <v>18</v>
      </c>
      <c r="C164" s="29" t="s">
        <v>19</v>
      </c>
      <c r="D164" s="25">
        <v>0.2</v>
      </c>
      <c r="E164" s="31"/>
      <c r="F164" s="25">
        <v>15</v>
      </c>
      <c r="G164" s="25">
        <v>58</v>
      </c>
      <c r="H164" s="33"/>
      <c r="I164" s="33"/>
      <c r="J164" s="33"/>
      <c r="K164" s="33"/>
      <c r="L164" s="33"/>
    </row>
    <row r="165" spans="1:13" x14ac:dyDescent="0.25">
      <c r="A165" s="25"/>
      <c r="B165" s="20" t="s">
        <v>20</v>
      </c>
      <c r="C165" s="25">
        <v>50</v>
      </c>
      <c r="D165" s="33">
        <v>4</v>
      </c>
      <c r="E165" s="33">
        <v>1.3</v>
      </c>
      <c r="F165" s="33">
        <v>37.1</v>
      </c>
      <c r="G165" s="34">
        <v>130</v>
      </c>
      <c r="H165" s="31">
        <f>0.16/2</f>
        <v>0.08</v>
      </c>
      <c r="I165" s="31">
        <f>0.06/2</f>
        <v>0.03</v>
      </c>
      <c r="J165" s="33"/>
      <c r="K165" s="33">
        <f>23/2</f>
        <v>11.5</v>
      </c>
      <c r="L165" s="33">
        <f>89/2</f>
        <v>44.5</v>
      </c>
    </row>
    <row r="166" spans="1:13" x14ac:dyDescent="0.25">
      <c r="A166" s="25"/>
      <c r="B166" s="61" t="s">
        <v>74</v>
      </c>
      <c r="C166" s="25"/>
      <c r="D166" s="35">
        <f t="shared" ref="D166:L166" si="15">SUM(D160:D165)</f>
        <v>33.679999999999993</v>
      </c>
      <c r="E166" s="35">
        <f t="shared" si="15"/>
        <v>33.65</v>
      </c>
      <c r="F166" s="35">
        <f t="shared" si="15"/>
        <v>134.76</v>
      </c>
      <c r="G166" s="36">
        <f t="shared" si="15"/>
        <v>752.3</v>
      </c>
      <c r="H166" s="35">
        <f t="shared" si="15"/>
        <v>8.8999999999999996E-2</v>
      </c>
      <c r="I166" s="37">
        <f t="shared" si="15"/>
        <v>3.5999999999999997E-2</v>
      </c>
      <c r="J166" s="35">
        <f t="shared" si="15"/>
        <v>2.1</v>
      </c>
      <c r="K166" s="35">
        <f t="shared" si="15"/>
        <v>16.600000000000001</v>
      </c>
      <c r="L166" s="35">
        <f t="shared" si="15"/>
        <v>53.5</v>
      </c>
    </row>
    <row r="167" spans="1:13" x14ac:dyDescent="0.25">
      <c r="A167" s="25"/>
      <c r="B167" s="61" t="s">
        <v>67</v>
      </c>
      <c r="C167" s="52"/>
      <c r="D167" s="35">
        <f>D158+D166</f>
        <v>55.179999999999993</v>
      </c>
      <c r="E167" s="35">
        <f t="shared" ref="E167:L167" si="16">E158+E166</f>
        <v>58.05</v>
      </c>
      <c r="F167" s="35">
        <f t="shared" si="16"/>
        <v>201.01</v>
      </c>
      <c r="G167" s="35">
        <f t="shared" si="16"/>
        <v>1244.3</v>
      </c>
      <c r="H167" s="35">
        <f t="shared" si="16"/>
        <v>0.16899999999999998</v>
      </c>
      <c r="I167" s="35">
        <f t="shared" si="16"/>
        <v>6.6000000000000003E-2</v>
      </c>
      <c r="J167" s="35">
        <f t="shared" si="16"/>
        <v>9.7799999999999994</v>
      </c>
      <c r="K167" s="35">
        <f t="shared" si="16"/>
        <v>28.1</v>
      </c>
      <c r="L167" s="35">
        <f t="shared" si="16"/>
        <v>98</v>
      </c>
    </row>
    <row r="168" spans="1:13" x14ac:dyDescent="0.25">
      <c r="A168" s="25"/>
      <c r="B168" s="20"/>
      <c r="C168" s="52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3" x14ac:dyDescent="0.25">
      <c r="A169" s="25"/>
      <c r="B169" s="27" t="s">
        <v>24</v>
      </c>
      <c r="C169" s="25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3" x14ac:dyDescent="0.25">
      <c r="A170" s="25"/>
      <c r="B170" s="27" t="s">
        <v>62</v>
      </c>
      <c r="C170" s="25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3" x14ac:dyDescent="0.25">
      <c r="A171" s="25">
        <v>492</v>
      </c>
      <c r="B171" s="20" t="s">
        <v>49</v>
      </c>
      <c r="C171" s="25" t="s">
        <v>96</v>
      </c>
      <c r="D171" s="25">
        <v>12.16</v>
      </c>
      <c r="E171" s="33">
        <v>10.4</v>
      </c>
      <c r="F171" s="25">
        <v>28.960000000000004</v>
      </c>
      <c r="G171" s="25">
        <v>264</v>
      </c>
      <c r="H171" s="33"/>
      <c r="I171" s="33"/>
      <c r="J171" s="33"/>
      <c r="K171" s="33"/>
      <c r="L171" s="33"/>
    </row>
    <row r="172" spans="1:13" x14ac:dyDescent="0.25">
      <c r="A172" s="25"/>
      <c r="B172" s="20" t="s">
        <v>58</v>
      </c>
      <c r="C172" s="25">
        <v>20</v>
      </c>
      <c r="D172" s="30">
        <v>0.2</v>
      </c>
      <c r="E172" s="33">
        <v>0</v>
      </c>
      <c r="F172" s="33">
        <v>0.42499999999999999</v>
      </c>
      <c r="G172" s="34">
        <v>2.75</v>
      </c>
      <c r="H172" s="33"/>
      <c r="I172" s="33"/>
      <c r="J172" s="33"/>
      <c r="K172" s="33"/>
      <c r="L172" s="33"/>
    </row>
    <row r="173" spans="1:13" x14ac:dyDescent="0.25">
      <c r="A173" s="25">
        <v>640</v>
      </c>
      <c r="B173" s="20" t="s">
        <v>111</v>
      </c>
      <c r="C173" s="25" t="s">
        <v>45</v>
      </c>
      <c r="D173" s="33">
        <v>0.4</v>
      </c>
      <c r="E173" s="33"/>
      <c r="F173" s="33">
        <v>33</v>
      </c>
      <c r="G173" s="34">
        <v>138</v>
      </c>
      <c r="H173" s="33"/>
      <c r="I173" s="33"/>
      <c r="J173" s="33"/>
      <c r="K173" s="33"/>
      <c r="L173" s="33"/>
    </row>
    <row r="174" spans="1:13" x14ac:dyDescent="0.25">
      <c r="A174" s="25"/>
      <c r="B174" s="20" t="s">
        <v>20</v>
      </c>
      <c r="C174" s="25">
        <v>25</v>
      </c>
      <c r="D174" s="33">
        <v>2</v>
      </c>
      <c r="E174" s="33">
        <v>0.65</v>
      </c>
      <c r="F174" s="33">
        <v>18.55</v>
      </c>
      <c r="G174" s="34">
        <v>65</v>
      </c>
      <c r="H174" s="31">
        <v>0.08</v>
      </c>
      <c r="I174" s="31">
        <v>0.03</v>
      </c>
      <c r="J174" s="33"/>
      <c r="K174" s="33">
        <v>11.5</v>
      </c>
      <c r="L174" s="33">
        <v>44.5</v>
      </c>
    </row>
    <row r="175" spans="1:13" ht="18.75" x14ac:dyDescent="0.3">
      <c r="A175" s="32"/>
      <c r="B175" s="61" t="s">
        <v>73</v>
      </c>
      <c r="C175" s="25"/>
      <c r="D175" s="35">
        <f t="shared" ref="D175:L175" si="17">SUM(D171:D174)</f>
        <v>14.76</v>
      </c>
      <c r="E175" s="35">
        <f t="shared" si="17"/>
        <v>11.05</v>
      </c>
      <c r="F175" s="35">
        <f t="shared" si="17"/>
        <v>80.935000000000002</v>
      </c>
      <c r="G175" s="36">
        <f t="shared" si="17"/>
        <v>469.75</v>
      </c>
      <c r="H175" s="35">
        <f t="shared" si="17"/>
        <v>0.08</v>
      </c>
      <c r="I175" s="37">
        <f t="shared" si="17"/>
        <v>0.03</v>
      </c>
      <c r="J175" s="35">
        <f t="shared" si="17"/>
        <v>0</v>
      </c>
      <c r="K175" s="35">
        <f t="shared" si="17"/>
        <v>11.5</v>
      </c>
      <c r="L175" s="35">
        <f t="shared" si="17"/>
        <v>44.5</v>
      </c>
      <c r="M175" s="9"/>
    </row>
    <row r="176" spans="1:13" x14ac:dyDescent="0.25">
      <c r="A176" s="32"/>
      <c r="B176" s="61" t="s">
        <v>63</v>
      </c>
      <c r="C176" s="25"/>
      <c r="D176" s="35"/>
      <c r="E176" s="35"/>
      <c r="F176" s="35"/>
      <c r="G176" s="36"/>
      <c r="H176" s="35"/>
      <c r="I176" s="37"/>
      <c r="J176" s="35"/>
      <c r="K176" s="35"/>
      <c r="L176" s="35"/>
    </row>
    <row r="177" spans="1:12" ht="30" x14ac:dyDescent="0.25">
      <c r="A177" s="25">
        <v>138</v>
      </c>
      <c r="B177" s="20" t="s">
        <v>97</v>
      </c>
      <c r="C177" s="25" t="s">
        <v>65</v>
      </c>
      <c r="D177" s="25">
        <f>2.5*200/250+16.6</f>
        <v>18.600000000000001</v>
      </c>
      <c r="E177" s="25">
        <v>9.3000000000000007</v>
      </c>
      <c r="F177" s="25">
        <v>31.9</v>
      </c>
      <c r="G177" s="25">
        <v>131</v>
      </c>
      <c r="H177" s="33"/>
      <c r="I177" s="33"/>
      <c r="J177" s="33"/>
      <c r="K177" s="33"/>
      <c r="L177" s="33"/>
    </row>
    <row r="178" spans="1:12" x14ac:dyDescent="0.25">
      <c r="A178" s="25">
        <v>374</v>
      </c>
      <c r="B178" s="20" t="s">
        <v>35</v>
      </c>
      <c r="C178" s="25" t="s">
        <v>36</v>
      </c>
      <c r="D178" s="33">
        <v>3.6</v>
      </c>
      <c r="E178" s="33">
        <v>9</v>
      </c>
      <c r="F178" s="33">
        <v>5.9</v>
      </c>
      <c r="G178" s="34">
        <f>135+8</f>
        <v>143</v>
      </c>
      <c r="H178" s="33"/>
      <c r="I178" s="33"/>
      <c r="J178" s="33"/>
      <c r="K178" s="33"/>
      <c r="L178" s="33"/>
    </row>
    <row r="179" spans="1:12" x14ac:dyDescent="0.25">
      <c r="A179" s="25">
        <v>520</v>
      </c>
      <c r="B179" s="20" t="s">
        <v>26</v>
      </c>
      <c r="C179" s="25">
        <v>150</v>
      </c>
      <c r="D179" s="33">
        <f>2.1*1.5</f>
        <v>3.1500000000000004</v>
      </c>
      <c r="E179" s="33">
        <v>5.8</v>
      </c>
      <c r="F179" s="33">
        <v>26.3</v>
      </c>
      <c r="G179" s="34">
        <f>109*1.5</f>
        <v>163.5</v>
      </c>
      <c r="H179" s="33"/>
      <c r="I179" s="33"/>
      <c r="J179" s="33"/>
      <c r="K179" s="33"/>
      <c r="L179" s="33"/>
    </row>
    <row r="180" spans="1:12" x14ac:dyDescent="0.25">
      <c r="A180" s="25">
        <v>534</v>
      </c>
      <c r="B180" s="20" t="s">
        <v>27</v>
      </c>
      <c r="C180" s="25">
        <v>60</v>
      </c>
      <c r="D180" s="33">
        <f>1.2*60/50</f>
        <v>1.44</v>
      </c>
      <c r="E180" s="33">
        <v>5.6</v>
      </c>
      <c r="F180" s="33">
        <f>6.5*60/50</f>
        <v>7.8</v>
      </c>
      <c r="G180" s="34">
        <f>66*60/50</f>
        <v>79.2</v>
      </c>
      <c r="H180" s="33"/>
      <c r="I180" s="33"/>
      <c r="J180" s="33">
        <f>6.4*60/50</f>
        <v>7.68</v>
      </c>
      <c r="K180" s="33"/>
      <c r="L180" s="33"/>
    </row>
    <row r="181" spans="1:12" x14ac:dyDescent="0.25">
      <c r="A181" s="25">
        <v>685</v>
      </c>
      <c r="B181" s="20" t="s">
        <v>18</v>
      </c>
      <c r="C181" s="25" t="s">
        <v>19</v>
      </c>
      <c r="D181" s="25">
        <v>0.2</v>
      </c>
      <c r="E181" s="31"/>
      <c r="F181" s="25">
        <v>15</v>
      </c>
      <c r="G181" s="25">
        <v>58</v>
      </c>
      <c r="H181" s="33"/>
      <c r="I181" s="33"/>
      <c r="J181" s="33"/>
      <c r="K181" s="33"/>
      <c r="L181" s="33"/>
    </row>
    <row r="182" spans="1:12" x14ac:dyDescent="0.25">
      <c r="A182" s="25"/>
      <c r="B182" s="20" t="s">
        <v>20</v>
      </c>
      <c r="C182" s="25">
        <v>50</v>
      </c>
      <c r="D182" s="33">
        <v>4</v>
      </c>
      <c r="E182" s="33">
        <v>1.3</v>
      </c>
      <c r="F182" s="33">
        <v>37.1</v>
      </c>
      <c r="G182" s="34">
        <v>130</v>
      </c>
      <c r="H182" s="31">
        <f>0.16/2</f>
        <v>0.08</v>
      </c>
      <c r="I182" s="31">
        <f>0.06/2</f>
        <v>0.03</v>
      </c>
      <c r="J182" s="33"/>
      <c r="K182" s="33">
        <f>23/2</f>
        <v>11.5</v>
      </c>
      <c r="L182" s="33">
        <f>89/2</f>
        <v>44.5</v>
      </c>
    </row>
    <row r="183" spans="1:12" x14ac:dyDescent="0.25">
      <c r="A183" s="32"/>
      <c r="B183" s="61" t="s">
        <v>74</v>
      </c>
      <c r="C183" s="25"/>
      <c r="D183" s="35">
        <f t="shared" ref="D183:L183" si="18">SUM(D177:D182)</f>
        <v>30.990000000000002</v>
      </c>
      <c r="E183" s="35">
        <f t="shared" si="18"/>
        <v>31.000000000000004</v>
      </c>
      <c r="F183" s="35">
        <f t="shared" si="18"/>
        <v>124</v>
      </c>
      <c r="G183" s="36">
        <f t="shared" si="18"/>
        <v>704.7</v>
      </c>
      <c r="H183" s="35">
        <f t="shared" si="18"/>
        <v>0.08</v>
      </c>
      <c r="I183" s="37">
        <f t="shared" si="18"/>
        <v>0.03</v>
      </c>
      <c r="J183" s="35">
        <f t="shared" si="18"/>
        <v>7.68</v>
      </c>
      <c r="K183" s="35">
        <f t="shared" si="18"/>
        <v>11.5</v>
      </c>
      <c r="L183" s="35">
        <f t="shared" si="18"/>
        <v>44.5</v>
      </c>
    </row>
    <row r="184" spans="1:12" x14ac:dyDescent="0.25">
      <c r="A184" s="32"/>
      <c r="B184" s="61" t="s">
        <v>67</v>
      </c>
      <c r="C184" s="25"/>
      <c r="D184" s="35">
        <f>D175+D183</f>
        <v>45.75</v>
      </c>
      <c r="E184" s="35">
        <f t="shared" ref="E184:L184" si="19">E175+E183</f>
        <v>42.050000000000004</v>
      </c>
      <c r="F184" s="35">
        <f t="shared" si="19"/>
        <v>204.935</v>
      </c>
      <c r="G184" s="35">
        <f t="shared" si="19"/>
        <v>1174.45</v>
      </c>
      <c r="H184" s="35">
        <f t="shared" si="19"/>
        <v>0.16</v>
      </c>
      <c r="I184" s="35">
        <f t="shared" si="19"/>
        <v>0.06</v>
      </c>
      <c r="J184" s="35">
        <f t="shared" si="19"/>
        <v>7.68</v>
      </c>
      <c r="K184" s="35">
        <f t="shared" si="19"/>
        <v>23</v>
      </c>
      <c r="L184" s="35">
        <f t="shared" si="19"/>
        <v>89</v>
      </c>
    </row>
    <row r="185" spans="1:12" x14ac:dyDescent="0.25">
      <c r="A185" s="32"/>
      <c r="B185" s="61"/>
      <c r="C185" s="25"/>
      <c r="D185" s="35"/>
      <c r="E185" s="35"/>
      <c r="F185" s="35"/>
      <c r="G185" s="36"/>
      <c r="H185" s="35"/>
      <c r="I185" s="37"/>
      <c r="J185" s="35"/>
      <c r="K185" s="35"/>
      <c r="L185" s="35"/>
    </row>
    <row r="186" spans="1:12" x14ac:dyDescent="0.25">
      <c r="A186" s="32"/>
      <c r="B186" s="27" t="s">
        <v>28</v>
      </c>
      <c r="C186" s="25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x14ac:dyDescent="0.25">
      <c r="A187" s="32"/>
      <c r="B187" s="27" t="s">
        <v>62</v>
      </c>
      <c r="C187" s="25"/>
      <c r="D187" s="62"/>
      <c r="E187" s="62"/>
      <c r="F187" s="62"/>
      <c r="G187" s="62"/>
      <c r="H187" s="33"/>
      <c r="I187" s="33"/>
      <c r="J187" s="33"/>
      <c r="K187" s="33"/>
      <c r="L187" s="33"/>
    </row>
    <row r="188" spans="1:12" x14ac:dyDescent="0.25">
      <c r="A188" s="32">
        <v>337</v>
      </c>
      <c r="B188" s="20" t="s">
        <v>89</v>
      </c>
      <c r="C188" s="25" t="s">
        <v>90</v>
      </c>
      <c r="D188" s="63">
        <v>5.0999999999999996</v>
      </c>
      <c r="E188" s="49">
        <v>4.5999999999999996</v>
      </c>
      <c r="F188" s="49">
        <v>0.3</v>
      </c>
      <c r="G188" s="50">
        <v>63</v>
      </c>
      <c r="H188" s="33">
        <v>55.56</v>
      </c>
      <c r="I188" s="33">
        <v>193.9</v>
      </c>
      <c r="J188" s="33"/>
      <c r="K188" s="33">
        <v>7.0999999999999994E-2</v>
      </c>
      <c r="L188" s="33">
        <v>0.44400000000000001</v>
      </c>
    </row>
    <row r="189" spans="1:12" x14ac:dyDescent="0.25">
      <c r="A189" s="25">
        <v>366</v>
      </c>
      <c r="B189" s="20" t="s">
        <v>51</v>
      </c>
      <c r="C189" s="25" t="s">
        <v>114</v>
      </c>
      <c r="D189" s="33">
        <v>14.14</v>
      </c>
      <c r="E189" s="33">
        <v>20.32</v>
      </c>
      <c r="F189" s="33">
        <v>16.399999999999999</v>
      </c>
      <c r="G189" s="34">
        <v>204.69</v>
      </c>
      <c r="H189" s="33"/>
      <c r="I189" s="33"/>
      <c r="J189" s="33"/>
      <c r="K189" s="33">
        <v>226.4</v>
      </c>
      <c r="L189" s="33"/>
    </row>
    <row r="190" spans="1:12" x14ac:dyDescent="0.25">
      <c r="A190" s="29">
        <v>686</v>
      </c>
      <c r="B190" s="53" t="s">
        <v>39</v>
      </c>
      <c r="C190" s="25" t="s">
        <v>19</v>
      </c>
      <c r="D190" s="25">
        <v>0.2</v>
      </c>
      <c r="E190" s="31"/>
      <c r="F190" s="25">
        <v>15</v>
      </c>
      <c r="G190" s="25">
        <v>58</v>
      </c>
      <c r="H190" s="33"/>
      <c r="I190" s="33"/>
      <c r="J190" s="33"/>
      <c r="K190" s="33"/>
      <c r="L190" s="33"/>
    </row>
    <row r="191" spans="1:12" x14ac:dyDescent="0.25">
      <c r="A191" s="29"/>
      <c r="B191" s="20" t="s">
        <v>20</v>
      </c>
      <c r="C191" s="25">
        <v>25</v>
      </c>
      <c r="D191" s="33">
        <v>2</v>
      </c>
      <c r="E191" s="33">
        <v>0.65</v>
      </c>
      <c r="F191" s="33">
        <v>18.55</v>
      </c>
      <c r="G191" s="34">
        <v>65</v>
      </c>
      <c r="H191" s="31">
        <v>0.08</v>
      </c>
      <c r="I191" s="31">
        <v>0.03</v>
      </c>
      <c r="J191" s="33"/>
      <c r="K191" s="33">
        <v>11.5</v>
      </c>
      <c r="L191" s="33">
        <v>44.5</v>
      </c>
    </row>
    <row r="192" spans="1:12" x14ac:dyDescent="0.25">
      <c r="A192" s="32">
        <v>779</v>
      </c>
      <c r="B192" s="20" t="s">
        <v>38</v>
      </c>
      <c r="C192" s="25">
        <v>50</v>
      </c>
      <c r="D192" s="25">
        <v>4.7</v>
      </c>
      <c r="E192" s="31">
        <v>1.1000000000000001</v>
      </c>
      <c r="F192" s="25">
        <v>28.5</v>
      </c>
      <c r="G192" s="25">
        <v>105</v>
      </c>
      <c r="H192" s="33"/>
      <c r="I192" s="33"/>
      <c r="J192" s="33"/>
      <c r="K192" s="33"/>
      <c r="L192" s="33"/>
    </row>
    <row r="193" spans="1:12" x14ac:dyDescent="0.25">
      <c r="A193" s="32"/>
      <c r="B193" s="61" t="s">
        <v>73</v>
      </c>
      <c r="C193" s="25"/>
      <c r="D193" s="35">
        <f t="shared" ref="D193:L193" si="20">SUM(D188:D192)</f>
        <v>26.14</v>
      </c>
      <c r="E193" s="35">
        <f t="shared" si="20"/>
        <v>26.67</v>
      </c>
      <c r="F193" s="35">
        <f t="shared" si="20"/>
        <v>78.75</v>
      </c>
      <c r="G193" s="36">
        <f t="shared" si="20"/>
        <v>495.69</v>
      </c>
      <c r="H193" s="35">
        <f t="shared" si="20"/>
        <v>55.64</v>
      </c>
      <c r="I193" s="37">
        <f t="shared" si="20"/>
        <v>193.93</v>
      </c>
      <c r="J193" s="35">
        <f t="shared" si="20"/>
        <v>0</v>
      </c>
      <c r="K193" s="35">
        <f t="shared" si="20"/>
        <v>237.971</v>
      </c>
      <c r="L193" s="35">
        <f t="shared" si="20"/>
        <v>44.944000000000003</v>
      </c>
    </row>
    <row r="194" spans="1:12" x14ac:dyDescent="0.25">
      <c r="A194" s="32"/>
      <c r="B194" s="61" t="s">
        <v>63</v>
      </c>
      <c r="C194" s="25"/>
      <c r="D194" s="35"/>
      <c r="E194" s="35"/>
      <c r="F194" s="35"/>
      <c r="G194" s="36"/>
      <c r="H194" s="35"/>
      <c r="I194" s="37"/>
      <c r="J194" s="35"/>
      <c r="K194" s="35"/>
      <c r="L194" s="35"/>
    </row>
    <row r="195" spans="1:12" x14ac:dyDescent="0.25">
      <c r="A195" s="25">
        <v>140</v>
      </c>
      <c r="B195" s="20" t="s">
        <v>68</v>
      </c>
      <c r="C195" s="25">
        <v>200</v>
      </c>
      <c r="D195" s="33">
        <f>2.7*200/250</f>
        <v>2.16</v>
      </c>
      <c r="E195" s="33">
        <f>2.9*200/250</f>
        <v>2.3199999999999998</v>
      </c>
      <c r="F195" s="33">
        <v>7.9</v>
      </c>
      <c r="G195" s="34">
        <v>62</v>
      </c>
      <c r="H195" s="33"/>
      <c r="I195" s="33"/>
      <c r="J195" s="33"/>
      <c r="K195" s="33"/>
      <c r="L195" s="33"/>
    </row>
    <row r="196" spans="1:12" x14ac:dyDescent="0.25">
      <c r="A196" s="32">
        <v>494</v>
      </c>
      <c r="B196" s="20" t="s">
        <v>99</v>
      </c>
      <c r="C196" s="25">
        <v>60</v>
      </c>
      <c r="D196" s="33">
        <v>16.3</v>
      </c>
      <c r="E196" s="33">
        <v>16.2</v>
      </c>
      <c r="F196" s="33">
        <v>1.05</v>
      </c>
      <c r="G196" s="34">
        <v>180</v>
      </c>
      <c r="H196" s="33"/>
      <c r="I196" s="33"/>
      <c r="J196" s="33"/>
      <c r="K196" s="33"/>
      <c r="L196" s="33"/>
    </row>
    <row r="197" spans="1:12" x14ac:dyDescent="0.25">
      <c r="A197" s="32">
        <v>511</v>
      </c>
      <c r="B197" s="20" t="s">
        <v>100</v>
      </c>
      <c r="C197" s="25">
        <v>150</v>
      </c>
      <c r="D197" s="33">
        <f>2.5*1.5</f>
        <v>3.75</v>
      </c>
      <c r="E197" s="33">
        <f>4.1*1.5</f>
        <v>6.1499999999999995</v>
      </c>
      <c r="F197" s="33">
        <f>25.7*1.5</f>
        <v>38.549999999999997</v>
      </c>
      <c r="G197" s="34">
        <f>152*1.5</f>
        <v>228</v>
      </c>
      <c r="H197" s="33"/>
      <c r="I197" s="33"/>
      <c r="J197" s="33"/>
      <c r="K197" s="33"/>
      <c r="L197" s="33"/>
    </row>
    <row r="198" spans="1:12" x14ac:dyDescent="0.25">
      <c r="A198" s="32">
        <v>534</v>
      </c>
      <c r="B198" s="20" t="s">
        <v>37</v>
      </c>
      <c r="C198" s="25">
        <v>60</v>
      </c>
      <c r="D198" s="33">
        <v>1.3</v>
      </c>
      <c r="E198" s="33">
        <v>3.8</v>
      </c>
      <c r="F198" s="33">
        <f>10.7*60/100</f>
        <v>6.42</v>
      </c>
      <c r="G198" s="34">
        <f>94*60/100</f>
        <v>56.4</v>
      </c>
      <c r="H198" s="33"/>
      <c r="I198" s="33"/>
      <c r="J198" s="33">
        <v>6.4</v>
      </c>
      <c r="K198" s="33"/>
      <c r="L198" s="33"/>
    </row>
    <row r="199" spans="1:12" x14ac:dyDescent="0.25">
      <c r="A199" s="25">
        <v>685</v>
      </c>
      <c r="B199" s="20" t="s">
        <v>18</v>
      </c>
      <c r="C199" s="25" t="s">
        <v>19</v>
      </c>
      <c r="D199" s="25">
        <v>0.2</v>
      </c>
      <c r="E199" s="31"/>
      <c r="F199" s="25">
        <v>15</v>
      </c>
      <c r="G199" s="25">
        <v>58</v>
      </c>
      <c r="H199" s="33"/>
      <c r="I199" s="33"/>
      <c r="J199" s="33"/>
      <c r="K199" s="33"/>
      <c r="L199" s="33"/>
    </row>
    <row r="200" spans="1:12" x14ac:dyDescent="0.25">
      <c r="A200" s="25"/>
      <c r="B200" s="20" t="s">
        <v>76</v>
      </c>
      <c r="C200" s="25">
        <v>20</v>
      </c>
      <c r="D200" s="25" t="s">
        <v>119</v>
      </c>
      <c r="E200" s="31" t="s">
        <v>120</v>
      </c>
      <c r="F200" s="25" t="s">
        <v>121</v>
      </c>
      <c r="G200" s="25" t="s">
        <v>122</v>
      </c>
      <c r="H200" s="33"/>
      <c r="I200" s="33"/>
      <c r="J200" s="33"/>
      <c r="K200" s="33"/>
      <c r="L200" s="33"/>
    </row>
    <row r="201" spans="1:12" x14ac:dyDescent="0.25">
      <c r="A201" s="25"/>
      <c r="B201" s="20" t="s">
        <v>20</v>
      </c>
      <c r="C201" s="25">
        <v>50</v>
      </c>
      <c r="D201" s="33">
        <v>4</v>
      </c>
      <c r="E201" s="33">
        <v>1.3</v>
      </c>
      <c r="F201" s="33">
        <v>37.1</v>
      </c>
      <c r="G201" s="34">
        <v>130</v>
      </c>
      <c r="H201" s="31">
        <f>0.16/2</f>
        <v>0.08</v>
      </c>
      <c r="I201" s="31">
        <f>0.06/2</f>
        <v>0.03</v>
      </c>
      <c r="J201" s="33"/>
      <c r="K201" s="33">
        <f>23/2</f>
        <v>11.5</v>
      </c>
      <c r="L201" s="33">
        <f>89/2</f>
        <v>44.5</v>
      </c>
    </row>
    <row r="202" spans="1:12" x14ac:dyDescent="0.25">
      <c r="A202" s="32"/>
      <c r="B202" s="61" t="s">
        <v>74</v>
      </c>
      <c r="C202" s="25"/>
      <c r="D202" s="35">
        <f t="shared" ref="D202:L202" si="21">SUM(D195:D201)</f>
        <v>27.71</v>
      </c>
      <c r="E202" s="35">
        <f t="shared" si="21"/>
        <v>29.77</v>
      </c>
      <c r="F202" s="35">
        <f t="shared" si="21"/>
        <v>106.02000000000001</v>
      </c>
      <c r="G202" s="36">
        <f t="shared" si="21"/>
        <v>714.4</v>
      </c>
      <c r="H202" s="35">
        <f t="shared" si="21"/>
        <v>0.08</v>
      </c>
      <c r="I202" s="37">
        <f t="shared" si="21"/>
        <v>0.03</v>
      </c>
      <c r="J202" s="35">
        <f t="shared" si="21"/>
        <v>6.4</v>
      </c>
      <c r="K202" s="35">
        <f t="shared" si="21"/>
        <v>11.5</v>
      </c>
      <c r="L202" s="35">
        <f t="shared" si="21"/>
        <v>44.5</v>
      </c>
    </row>
    <row r="203" spans="1:12" x14ac:dyDescent="0.25">
      <c r="A203" s="32"/>
      <c r="B203" s="61" t="s">
        <v>67</v>
      </c>
      <c r="C203" s="25"/>
      <c r="D203" s="35">
        <f>D193+D202</f>
        <v>53.85</v>
      </c>
      <c r="E203" s="35">
        <f t="shared" ref="E203:L203" si="22">E193+E202</f>
        <v>56.44</v>
      </c>
      <c r="F203" s="35">
        <f t="shared" si="22"/>
        <v>184.77</v>
      </c>
      <c r="G203" s="35">
        <f t="shared" si="22"/>
        <v>1210.0899999999999</v>
      </c>
      <c r="H203" s="35">
        <f t="shared" si="22"/>
        <v>55.72</v>
      </c>
      <c r="I203" s="35">
        <f t="shared" si="22"/>
        <v>193.96</v>
      </c>
      <c r="J203" s="35">
        <f t="shared" si="22"/>
        <v>6.4</v>
      </c>
      <c r="K203" s="35">
        <f t="shared" si="22"/>
        <v>249.471</v>
      </c>
      <c r="L203" s="35">
        <f t="shared" si="22"/>
        <v>89.444000000000003</v>
      </c>
    </row>
    <row r="204" spans="1:12" x14ac:dyDescent="0.25">
      <c r="A204" s="32"/>
      <c r="B204" s="61"/>
      <c r="C204" s="25"/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x14ac:dyDescent="0.25">
      <c r="A205" s="13"/>
      <c r="B205" s="27" t="s">
        <v>29</v>
      </c>
      <c r="C205" s="81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x14ac:dyDescent="0.25">
      <c r="A206" s="13"/>
      <c r="B206" s="27" t="s">
        <v>62</v>
      </c>
      <c r="C206" s="81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x14ac:dyDescent="0.25">
      <c r="A207" s="25">
        <v>498</v>
      </c>
      <c r="B207" s="20" t="s">
        <v>52</v>
      </c>
      <c r="C207" s="25">
        <v>60</v>
      </c>
      <c r="D207" s="33">
        <v>12.67</v>
      </c>
      <c r="E207" s="33">
        <v>11.76</v>
      </c>
      <c r="F207" s="33">
        <v>6.2299999999999995</v>
      </c>
      <c r="G207" s="34">
        <v>135.1</v>
      </c>
      <c r="H207" s="33"/>
      <c r="I207" s="33"/>
      <c r="J207" s="33"/>
      <c r="K207" s="33"/>
      <c r="L207" s="33"/>
    </row>
    <row r="208" spans="1:12" x14ac:dyDescent="0.25">
      <c r="A208" s="25">
        <v>518</v>
      </c>
      <c r="B208" s="20" t="s">
        <v>31</v>
      </c>
      <c r="C208" s="25">
        <v>150</v>
      </c>
      <c r="D208" s="30">
        <v>2.91</v>
      </c>
      <c r="E208" s="33">
        <v>5.7</v>
      </c>
      <c r="F208" s="33">
        <v>23.31</v>
      </c>
      <c r="G208" s="34">
        <v>138.27000000000001</v>
      </c>
      <c r="H208" s="33"/>
      <c r="I208" s="33"/>
      <c r="J208" s="33"/>
      <c r="K208" s="33"/>
      <c r="L208" s="33"/>
    </row>
    <row r="209" spans="1:12" x14ac:dyDescent="0.25">
      <c r="A209" s="81"/>
      <c r="B209" s="82" t="s">
        <v>59</v>
      </c>
      <c r="C209" s="25">
        <v>20</v>
      </c>
      <c r="D209" s="30">
        <v>0.2</v>
      </c>
      <c r="E209" s="33">
        <v>0.1</v>
      </c>
      <c r="F209" s="33">
        <v>0.8</v>
      </c>
      <c r="G209" s="34">
        <v>4</v>
      </c>
      <c r="H209" s="25">
        <v>8.9999999999999993E-3</v>
      </c>
      <c r="I209" s="25">
        <v>6.0000000000000001E-3</v>
      </c>
      <c r="J209" s="25">
        <v>2.1</v>
      </c>
      <c r="K209" s="25">
        <v>5.0999999999999996</v>
      </c>
      <c r="L209" s="25">
        <v>9</v>
      </c>
    </row>
    <row r="210" spans="1:12" x14ac:dyDescent="0.25">
      <c r="A210" s="60">
        <v>685</v>
      </c>
      <c r="B210" s="20" t="s">
        <v>18</v>
      </c>
      <c r="C210" s="25" t="s">
        <v>19</v>
      </c>
      <c r="D210" s="30">
        <v>0.2</v>
      </c>
      <c r="E210" s="33"/>
      <c r="F210" s="33">
        <v>15</v>
      </c>
      <c r="G210" s="34">
        <v>58</v>
      </c>
      <c r="H210" s="33"/>
      <c r="I210" s="33"/>
      <c r="J210" s="33"/>
      <c r="K210" s="33"/>
      <c r="L210" s="33"/>
    </row>
    <row r="211" spans="1:12" x14ac:dyDescent="0.25">
      <c r="A211" s="60"/>
      <c r="B211" s="20" t="s">
        <v>20</v>
      </c>
      <c r="C211" s="25">
        <v>25</v>
      </c>
      <c r="D211" s="33">
        <v>2</v>
      </c>
      <c r="E211" s="33">
        <v>0.65</v>
      </c>
      <c r="F211" s="33">
        <v>18.55</v>
      </c>
      <c r="G211" s="34">
        <v>65</v>
      </c>
      <c r="H211" s="31">
        <v>0.08</v>
      </c>
      <c r="I211" s="31">
        <v>0.03</v>
      </c>
      <c r="J211" s="33"/>
      <c r="K211" s="33">
        <v>11.5</v>
      </c>
      <c r="L211" s="33">
        <v>44.5</v>
      </c>
    </row>
    <row r="212" spans="1:12" x14ac:dyDescent="0.25">
      <c r="A212" s="13"/>
      <c r="B212" s="61" t="s">
        <v>73</v>
      </c>
      <c r="C212" s="81"/>
      <c r="D212" s="54">
        <f t="shared" ref="D212:L212" si="23">SUM(D207:D211)</f>
        <v>17.979999999999997</v>
      </c>
      <c r="E212" s="54">
        <f t="shared" si="23"/>
        <v>18.21</v>
      </c>
      <c r="F212" s="54">
        <f t="shared" si="23"/>
        <v>63.89</v>
      </c>
      <c r="G212" s="55">
        <f t="shared" si="23"/>
        <v>400.37</v>
      </c>
      <c r="H212" s="54">
        <f t="shared" si="23"/>
        <v>8.8999999999999996E-2</v>
      </c>
      <c r="I212" s="56">
        <f t="shared" si="23"/>
        <v>3.5999999999999997E-2</v>
      </c>
      <c r="J212" s="54">
        <f t="shared" si="23"/>
        <v>2.1</v>
      </c>
      <c r="K212" s="54">
        <f t="shared" si="23"/>
        <v>16.600000000000001</v>
      </c>
      <c r="L212" s="54">
        <f t="shared" si="23"/>
        <v>53.5</v>
      </c>
    </row>
    <row r="213" spans="1:12" x14ac:dyDescent="0.25">
      <c r="A213" s="13"/>
      <c r="B213" s="61" t="s">
        <v>63</v>
      </c>
      <c r="C213" s="81"/>
      <c r="D213" s="54"/>
      <c r="E213" s="54"/>
      <c r="F213" s="54"/>
      <c r="G213" s="55"/>
      <c r="H213" s="54"/>
      <c r="I213" s="56"/>
      <c r="J213" s="54"/>
      <c r="K213" s="54"/>
      <c r="L213" s="54"/>
    </row>
    <row r="214" spans="1:12" x14ac:dyDescent="0.25">
      <c r="A214" s="25">
        <v>132</v>
      </c>
      <c r="B214" s="20" t="s">
        <v>84</v>
      </c>
      <c r="C214" s="25">
        <v>200</v>
      </c>
      <c r="D214" s="33">
        <f>3*200/250</f>
        <v>2.4</v>
      </c>
      <c r="E214" s="33">
        <f>4.5*200/250</f>
        <v>3.6</v>
      </c>
      <c r="F214" s="33">
        <f>20.1*200/250</f>
        <v>16.080000000000002</v>
      </c>
      <c r="G214" s="34">
        <f>135*200/250</f>
        <v>108</v>
      </c>
      <c r="H214" s="33"/>
      <c r="I214" s="33"/>
      <c r="J214" s="33"/>
      <c r="K214" s="33"/>
      <c r="L214" s="33"/>
    </row>
    <row r="215" spans="1:12" x14ac:dyDescent="0.25">
      <c r="A215" s="83" t="s">
        <v>101</v>
      </c>
      <c r="B215" s="84" t="s">
        <v>102</v>
      </c>
      <c r="C215" s="85">
        <v>80</v>
      </c>
      <c r="D215" s="57">
        <v>22.9</v>
      </c>
      <c r="E215" s="57">
        <v>21.6</v>
      </c>
      <c r="F215" s="57">
        <v>3.9</v>
      </c>
      <c r="G215" s="58">
        <v>165</v>
      </c>
      <c r="H215" s="57"/>
      <c r="I215" s="57"/>
      <c r="J215" s="57"/>
      <c r="K215" s="57"/>
      <c r="L215" s="57"/>
    </row>
    <row r="216" spans="1:12" x14ac:dyDescent="0.25">
      <c r="A216" s="86">
        <v>302</v>
      </c>
      <c r="B216" s="87" t="s">
        <v>103</v>
      </c>
      <c r="C216" s="88">
        <v>150</v>
      </c>
      <c r="D216" s="39">
        <v>5.2</v>
      </c>
      <c r="E216" s="25">
        <v>12.1</v>
      </c>
      <c r="F216" s="25">
        <v>58.1</v>
      </c>
      <c r="G216" s="25">
        <v>220</v>
      </c>
      <c r="H216" s="57"/>
      <c r="I216" s="57"/>
      <c r="J216" s="57"/>
      <c r="K216" s="57"/>
      <c r="L216" s="57"/>
    </row>
    <row r="217" spans="1:12" x14ac:dyDescent="0.25">
      <c r="A217" s="89"/>
      <c r="B217" s="90" t="s">
        <v>58</v>
      </c>
      <c r="C217" s="91">
        <v>20</v>
      </c>
      <c r="D217" s="39">
        <v>0.2</v>
      </c>
      <c r="E217" s="31">
        <v>0</v>
      </c>
      <c r="F217" s="25">
        <v>0.42499999999999999</v>
      </c>
      <c r="G217" s="25">
        <v>2.75</v>
      </c>
      <c r="H217" s="25">
        <f>0.03*30/100</f>
        <v>8.9999999999999993E-3</v>
      </c>
      <c r="I217" s="25">
        <f>0.02*30/100</f>
        <v>6.0000000000000001E-3</v>
      </c>
      <c r="J217" s="25">
        <f>7*30/100</f>
        <v>2.1</v>
      </c>
      <c r="K217" s="25">
        <f>17*30/100</f>
        <v>5.0999999999999996</v>
      </c>
      <c r="L217" s="25">
        <f>30*30/100</f>
        <v>9</v>
      </c>
    </row>
    <row r="218" spans="1:12" x14ac:dyDescent="0.25">
      <c r="A218" s="89">
        <v>631</v>
      </c>
      <c r="B218" s="90" t="s">
        <v>44</v>
      </c>
      <c r="C218" s="91">
        <v>200</v>
      </c>
      <c r="D218" s="39">
        <v>0.4</v>
      </c>
      <c r="E218" s="31"/>
      <c r="F218" s="25">
        <v>17.7</v>
      </c>
      <c r="G218" s="25">
        <v>71</v>
      </c>
      <c r="H218" s="25"/>
      <c r="I218" s="25"/>
      <c r="J218" s="25"/>
      <c r="K218" s="25"/>
      <c r="L218" s="25"/>
    </row>
    <row r="219" spans="1:12" x14ac:dyDescent="0.25">
      <c r="A219" s="13"/>
      <c r="B219" s="20" t="s">
        <v>20</v>
      </c>
      <c r="C219" s="25">
        <v>50</v>
      </c>
      <c r="D219" s="33">
        <v>4</v>
      </c>
      <c r="E219" s="33">
        <v>1.3</v>
      </c>
      <c r="F219" s="33">
        <v>37.1</v>
      </c>
      <c r="G219" s="34">
        <v>130</v>
      </c>
      <c r="H219" s="31">
        <f>0.16/2</f>
        <v>0.08</v>
      </c>
      <c r="I219" s="31">
        <f>0.06/2</f>
        <v>0.03</v>
      </c>
      <c r="J219" s="33"/>
      <c r="K219" s="33">
        <f>23/2</f>
        <v>11.5</v>
      </c>
      <c r="L219" s="33">
        <f>89/2</f>
        <v>44.5</v>
      </c>
    </row>
    <row r="220" spans="1:12" x14ac:dyDescent="0.25">
      <c r="A220" s="13"/>
      <c r="B220" s="61" t="s">
        <v>74</v>
      </c>
      <c r="C220" s="81"/>
      <c r="D220" s="54">
        <f t="shared" ref="D220:L220" si="24">SUM(D214:D219)</f>
        <v>35.099999999999994</v>
      </c>
      <c r="E220" s="54">
        <f t="shared" si="24"/>
        <v>38.6</v>
      </c>
      <c r="F220" s="54">
        <f t="shared" si="24"/>
        <v>133.30500000000001</v>
      </c>
      <c r="G220" s="55">
        <f t="shared" si="24"/>
        <v>696.75</v>
      </c>
      <c r="H220" s="54">
        <f t="shared" si="24"/>
        <v>8.8999999999999996E-2</v>
      </c>
      <c r="I220" s="56">
        <f t="shared" si="24"/>
        <v>3.5999999999999997E-2</v>
      </c>
      <c r="J220" s="54">
        <f t="shared" si="24"/>
        <v>2.1</v>
      </c>
      <c r="K220" s="54">
        <f t="shared" si="24"/>
        <v>16.600000000000001</v>
      </c>
      <c r="L220" s="54">
        <f t="shared" si="24"/>
        <v>53.5</v>
      </c>
    </row>
    <row r="221" spans="1:12" x14ac:dyDescent="0.25">
      <c r="A221" s="13"/>
      <c r="B221" s="61" t="s">
        <v>67</v>
      </c>
      <c r="C221" s="81"/>
      <c r="D221" s="54">
        <f t="shared" ref="D221:L221" si="25">D212+D220</f>
        <v>53.079999999999991</v>
      </c>
      <c r="E221" s="54">
        <f t="shared" si="25"/>
        <v>56.81</v>
      </c>
      <c r="F221" s="54">
        <f t="shared" si="25"/>
        <v>197.19499999999999</v>
      </c>
      <c r="G221" s="54">
        <f t="shared" si="25"/>
        <v>1097.1199999999999</v>
      </c>
      <c r="H221" s="54">
        <f t="shared" si="25"/>
        <v>0.17799999999999999</v>
      </c>
      <c r="I221" s="54">
        <f t="shared" si="25"/>
        <v>7.1999999999999995E-2</v>
      </c>
      <c r="J221" s="54">
        <f t="shared" si="25"/>
        <v>4.2</v>
      </c>
      <c r="K221" s="54">
        <f t="shared" si="25"/>
        <v>33.200000000000003</v>
      </c>
      <c r="L221" s="54">
        <f t="shared" si="25"/>
        <v>107</v>
      </c>
    </row>
    <row r="222" spans="1:12" x14ac:dyDescent="0.25">
      <c r="A222" s="13"/>
      <c r="B222" s="61"/>
      <c r="C222" s="8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1:12" x14ac:dyDescent="0.25">
      <c r="A223" s="32"/>
      <c r="B223" s="27" t="s">
        <v>33</v>
      </c>
      <c r="C223" s="25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x14ac:dyDescent="0.25">
      <c r="A224" s="25"/>
      <c r="B224" s="20" t="s">
        <v>80</v>
      </c>
      <c r="C224" s="25" t="s">
        <v>81</v>
      </c>
      <c r="D224" s="33">
        <v>4.82</v>
      </c>
      <c r="E224" s="33">
        <v>5.9</v>
      </c>
      <c r="F224" s="33">
        <v>0.06</v>
      </c>
      <c r="G224" s="34">
        <v>72.600000000000009</v>
      </c>
      <c r="H224" s="33"/>
      <c r="I224" s="33"/>
      <c r="J224" s="33"/>
      <c r="K224" s="33"/>
      <c r="L224" s="33"/>
    </row>
    <row r="225" spans="1:16" ht="30" x14ac:dyDescent="0.25">
      <c r="A225" s="32">
        <v>311</v>
      </c>
      <c r="B225" s="20" t="s">
        <v>104</v>
      </c>
      <c r="C225" s="25" t="s">
        <v>42</v>
      </c>
      <c r="D225" s="30">
        <v>5.2</v>
      </c>
      <c r="E225" s="33">
        <v>5.0999999999999996</v>
      </c>
      <c r="F225" s="33">
        <v>29.7</v>
      </c>
      <c r="G225" s="34">
        <v>188</v>
      </c>
      <c r="H225" s="33"/>
      <c r="I225" s="33"/>
      <c r="J225" s="33">
        <v>6.4</v>
      </c>
      <c r="K225" s="33"/>
      <c r="L225" s="33"/>
    </row>
    <row r="226" spans="1:16" x14ac:dyDescent="0.25">
      <c r="A226" s="29">
        <v>685</v>
      </c>
      <c r="B226" s="26" t="s">
        <v>18</v>
      </c>
      <c r="C226" s="29" t="s">
        <v>19</v>
      </c>
      <c r="D226" s="25">
        <v>0.2</v>
      </c>
      <c r="E226" s="31"/>
      <c r="F226" s="25">
        <v>15</v>
      </c>
      <c r="G226" s="25">
        <v>58</v>
      </c>
      <c r="H226" s="33"/>
      <c r="I226" s="33"/>
      <c r="J226" s="33"/>
      <c r="K226" s="33"/>
      <c r="L226" s="33"/>
    </row>
    <row r="227" spans="1:16" x14ac:dyDescent="0.25">
      <c r="A227" s="25"/>
      <c r="B227" s="20" t="s">
        <v>20</v>
      </c>
      <c r="C227" s="25">
        <v>25</v>
      </c>
      <c r="D227" s="33">
        <v>2</v>
      </c>
      <c r="E227" s="33">
        <v>0.65</v>
      </c>
      <c r="F227" s="33">
        <v>18.55</v>
      </c>
      <c r="G227" s="34">
        <v>65</v>
      </c>
      <c r="H227" s="31">
        <v>0.08</v>
      </c>
      <c r="I227" s="31">
        <v>0.03</v>
      </c>
      <c r="J227" s="33"/>
      <c r="K227" s="33">
        <v>11.5</v>
      </c>
      <c r="L227" s="33">
        <v>44.5</v>
      </c>
    </row>
    <row r="228" spans="1:16" x14ac:dyDescent="0.25">
      <c r="A228" s="32"/>
      <c r="B228" s="61" t="s">
        <v>73</v>
      </c>
      <c r="C228" s="25"/>
      <c r="D228" s="35">
        <f t="shared" ref="D228:L228" si="26">SUM(D224:D227)</f>
        <v>12.219999999999999</v>
      </c>
      <c r="E228" s="35">
        <f t="shared" si="26"/>
        <v>11.65</v>
      </c>
      <c r="F228" s="35">
        <f t="shared" si="26"/>
        <v>63.31</v>
      </c>
      <c r="G228" s="36">
        <f t="shared" si="26"/>
        <v>383.6</v>
      </c>
      <c r="H228" s="35">
        <f t="shared" si="26"/>
        <v>0.08</v>
      </c>
      <c r="I228" s="37">
        <f t="shared" si="26"/>
        <v>0.03</v>
      </c>
      <c r="J228" s="35">
        <f t="shared" si="26"/>
        <v>6.4</v>
      </c>
      <c r="K228" s="35">
        <f t="shared" si="26"/>
        <v>11.5</v>
      </c>
      <c r="L228" s="35">
        <f t="shared" si="26"/>
        <v>44.5</v>
      </c>
    </row>
    <row r="229" spans="1:16" x14ac:dyDescent="0.25">
      <c r="A229" s="32"/>
      <c r="B229" s="61" t="s">
        <v>63</v>
      </c>
      <c r="C229" s="25"/>
      <c r="D229" s="35"/>
      <c r="E229" s="35"/>
      <c r="F229" s="35"/>
      <c r="G229" s="36"/>
      <c r="H229" s="35"/>
      <c r="I229" s="37"/>
      <c r="J229" s="35"/>
      <c r="K229" s="35"/>
      <c r="L229" s="35"/>
    </row>
    <row r="230" spans="1:16" ht="27" customHeight="1" x14ac:dyDescent="0.25">
      <c r="A230" s="43">
        <v>124</v>
      </c>
      <c r="B230" s="67" t="s">
        <v>106</v>
      </c>
      <c r="C230" s="43">
        <v>200</v>
      </c>
      <c r="D230" s="68">
        <f>2*200/250+4.8</f>
        <v>6.4</v>
      </c>
      <c r="E230" s="68">
        <f>4.3*200/250+2.1</f>
        <v>5.54</v>
      </c>
      <c r="F230" s="68">
        <v>9.6</v>
      </c>
      <c r="G230" s="69">
        <v>75</v>
      </c>
      <c r="H230" s="68"/>
      <c r="I230" s="68"/>
      <c r="J230" s="68"/>
      <c r="K230" s="68"/>
      <c r="L230" s="68"/>
    </row>
    <row r="231" spans="1:16" ht="30" x14ac:dyDescent="0.25">
      <c r="A231" s="25" t="s">
        <v>107</v>
      </c>
      <c r="B231" s="20" t="s">
        <v>108</v>
      </c>
      <c r="C231" s="25" t="s">
        <v>36</v>
      </c>
      <c r="D231" s="33">
        <v>15</v>
      </c>
      <c r="E231" s="33">
        <v>23</v>
      </c>
      <c r="F231" s="33">
        <v>21.4</v>
      </c>
      <c r="G231" s="34">
        <v>292</v>
      </c>
      <c r="H231" s="33"/>
      <c r="I231" s="33"/>
      <c r="J231" s="33"/>
      <c r="K231" s="33"/>
      <c r="L231" s="33"/>
    </row>
    <row r="232" spans="1:16" x14ac:dyDescent="0.25">
      <c r="A232" s="25">
        <v>302</v>
      </c>
      <c r="B232" s="20" t="s">
        <v>79</v>
      </c>
      <c r="C232" s="25">
        <v>150</v>
      </c>
      <c r="D232" s="30">
        <f>3*1.5</f>
        <v>4.5</v>
      </c>
      <c r="E232" s="33">
        <v>0.4</v>
      </c>
      <c r="F232" s="33">
        <v>44.9</v>
      </c>
      <c r="G232" s="34">
        <f>119*1.5</f>
        <v>178.5</v>
      </c>
      <c r="H232" s="33"/>
      <c r="I232" s="33"/>
      <c r="J232" s="33"/>
      <c r="K232" s="33"/>
      <c r="L232" s="33"/>
    </row>
    <row r="233" spans="1:16" x14ac:dyDescent="0.25">
      <c r="A233" s="32"/>
      <c r="B233" s="20" t="s">
        <v>59</v>
      </c>
      <c r="C233" s="25">
        <v>30</v>
      </c>
      <c r="D233" s="39">
        <v>0.2</v>
      </c>
      <c r="E233" s="31">
        <v>0.1</v>
      </c>
      <c r="F233" s="25">
        <v>0.8</v>
      </c>
      <c r="G233" s="25">
        <v>4</v>
      </c>
      <c r="H233" s="25">
        <f>0.03*30/100</f>
        <v>8.9999999999999993E-3</v>
      </c>
      <c r="I233" s="25">
        <f>0.02*30/100</f>
        <v>6.0000000000000001E-3</v>
      </c>
      <c r="J233" s="25">
        <f>7*30/100</f>
        <v>2.1</v>
      </c>
      <c r="K233" s="25">
        <f>17*30/100</f>
        <v>5.0999999999999996</v>
      </c>
      <c r="L233" s="25">
        <f>30*30/100</f>
        <v>9</v>
      </c>
    </row>
    <row r="234" spans="1:16" x14ac:dyDescent="0.25">
      <c r="A234" s="25">
        <v>685</v>
      </c>
      <c r="B234" s="20" t="s">
        <v>18</v>
      </c>
      <c r="C234" s="25" t="s">
        <v>19</v>
      </c>
      <c r="D234" s="25">
        <v>0.2</v>
      </c>
      <c r="E234" s="31"/>
      <c r="F234" s="25">
        <v>15</v>
      </c>
      <c r="G234" s="25">
        <v>58</v>
      </c>
      <c r="H234" s="33"/>
      <c r="I234" s="33"/>
      <c r="J234" s="33"/>
      <c r="K234" s="33"/>
      <c r="L234" s="33"/>
    </row>
    <row r="235" spans="1:16" x14ac:dyDescent="0.25">
      <c r="A235" s="25"/>
      <c r="B235" s="20" t="s">
        <v>20</v>
      </c>
      <c r="C235" s="25">
        <v>50</v>
      </c>
      <c r="D235" s="33">
        <v>4</v>
      </c>
      <c r="E235" s="33">
        <v>1.3</v>
      </c>
      <c r="F235" s="33">
        <v>37.1</v>
      </c>
      <c r="G235" s="34">
        <v>130</v>
      </c>
      <c r="H235" s="31">
        <f>0.16/2</f>
        <v>0.08</v>
      </c>
      <c r="I235" s="31">
        <f>0.06/2</f>
        <v>0.03</v>
      </c>
      <c r="J235" s="33"/>
      <c r="K235" s="33">
        <f>23/2</f>
        <v>11.5</v>
      </c>
      <c r="L235" s="33">
        <f>89/2</f>
        <v>44.5</v>
      </c>
    </row>
    <row r="236" spans="1:16" x14ac:dyDescent="0.25">
      <c r="A236" s="32"/>
      <c r="B236" s="61" t="s">
        <v>74</v>
      </c>
      <c r="C236" s="25"/>
      <c r="D236" s="35">
        <f t="shared" ref="D236:L236" si="27">SUM(D230:D235)</f>
        <v>30.299999999999997</v>
      </c>
      <c r="E236" s="35">
        <f t="shared" si="27"/>
        <v>30.34</v>
      </c>
      <c r="F236" s="35">
        <f t="shared" si="27"/>
        <v>128.80000000000001</v>
      </c>
      <c r="G236" s="36">
        <f t="shared" si="27"/>
        <v>737.5</v>
      </c>
      <c r="H236" s="35">
        <f t="shared" si="27"/>
        <v>8.8999999999999996E-2</v>
      </c>
      <c r="I236" s="37">
        <f t="shared" si="27"/>
        <v>3.5999999999999997E-2</v>
      </c>
      <c r="J236" s="35">
        <f t="shared" si="27"/>
        <v>2.1</v>
      </c>
      <c r="K236" s="35">
        <f t="shared" si="27"/>
        <v>16.600000000000001</v>
      </c>
      <c r="L236" s="35">
        <f t="shared" si="27"/>
        <v>53.5</v>
      </c>
    </row>
    <row r="237" spans="1:16" x14ac:dyDescent="0.25">
      <c r="A237" s="32"/>
      <c r="B237" s="61" t="s">
        <v>67</v>
      </c>
      <c r="C237" s="25"/>
      <c r="D237" s="35">
        <f>D228+D236</f>
        <v>42.519999999999996</v>
      </c>
      <c r="E237" s="35">
        <f t="shared" ref="E237:L237" si="28">E228+E236</f>
        <v>41.99</v>
      </c>
      <c r="F237" s="35">
        <f t="shared" si="28"/>
        <v>192.11</v>
      </c>
      <c r="G237" s="35">
        <f t="shared" si="28"/>
        <v>1121.0999999999999</v>
      </c>
      <c r="H237" s="35">
        <f t="shared" si="28"/>
        <v>0.16899999999999998</v>
      </c>
      <c r="I237" s="35">
        <f t="shared" si="28"/>
        <v>6.6000000000000003E-2</v>
      </c>
      <c r="J237" s="35">
        <f t="shared" si="28"/>
        <v>8.5</v>
      </c>
      <c r="K237" s="35">
        <f t="shared" si="28"/>
        <v>28.1</v>
      </c>
      <c r="L237" s="35">
        <f t="shared" si="28"/>
        <v>98</v>
      </c>
    </row>
    <row r="238" spans="1:16" x14ac:dyDescent="0.25">
      <c r="A238" s="32"/>
      <c r="B238" s="27"/>
      <c r="C238" s="25"/>
      <c r="D238" s="35"/>
      <c r="E238" s="35"/>
      <c r="F238" s="35"/>
      <c r="G238" s="36"/>
      <c r="H238" s="35"/>
      <c r="I238" s="37"/>
      <c r="J238" s="35"/>
      <c r="K238" s="35"/>
      <c r="L238" s="35"/>
    </row>
    <row r="239" spans="1:16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6" ht="21" x14ac:dyDescent="0.35">
      <c r="A240" s="93" t="s">
        <v>53</v>
      </c>
      <c r="B240" s="94"/>
      <c r="C240" s="95"/>
      <c r="D240" s="95"/>
      <c r="E240" s="95"/>
      <c r="F240" s="62"/>
      <c r="G240" s="95"/>
      <c r="H240" s="95"/>
      <c r="I240" s="95"/>
      <c r="J240" s="62"/>
      <c r="K240" s="95"/>
      <c r="L240" s="95"/>
      <c r="M240" s="2"/>
      <c r="N240" s="3"/>
      <c r="O240" s="3"/>
      <c r="P240" s="3"/>
    </row>
    <row r="241" spans="1:16" ht="21" x14ac:dyDescent="0.35">
      <c r="A241" s="96"/>
      <c r="B241" s="46"/>
      <c r="C241" s="95"/>
      <c r="D241" s="95"/>
      <c r="E241" s="95"/>
      <c r="F241" s="95"/>
      <c r="G241" s="62"/>
      <c r="H241" s="95"/>
      <c r="I241" s="95"/>
      <c r="J241" s="95"/>
      <c r="K241" s="95"/>
      <c r="L241" s="95"/>
      <c r="M241" s="2"/>
      <c r="N241" s="3"/>
      <c r="O241" s="3"/>
      <c r="P241" s="3"/>
    </row>
    <row r="242" spans="1:16" ht="21" x14ac:dyDescent="0.35">
      <c r="A242" s="96" t="s">
        <v>54</v>
      </c>
      <c r="B242" s="46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2"/>
      <c r="N242" s="3"/>
      <c r="O242" s="3"/>
      <c r="P242" s="3"/>
    </row>
    <row r="243" spans="1:16" ht="21" x14ac:dyDescent="0.35">
      <c r="A243" s="96"/>
      <c r="B243" s="46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2"/>
      <c r="N243" s="3"/>
      <c r="O243" s="3"/>
      <c r="P243" s="3"/>
    </row>
    <row r="244" spans="1:16" ht="21" x14ac:dyDescent="0.35">
      <c r="A244" s="97" t="s">
        <v>55</v>
      </c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4"/>
      <c r="N244" s="3"/>
      <c r="O244" s="3"/>
      <c r="P244" s="3"/>
    </row>
    <row r="245" spans="1:16" ht="21" x14ac:dyDescent="0.35">
      <c r="A245" s="99" t="s">
        <v>56</v>
      </c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4"/>
      <c r="N245" s="3"/>
      <c r="O245" s="3"/>
      <c r="P245" s="3"/>
    </row>
    <row r="246" spans="1:16" ht="21" x14ac:dyDescent="0.35">
      <c r="A246" s="99" t="s">
        <v>116</v>
      </c>
      <c r="B246" s="6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4"/>
      <c r="N246" s="3"/>
      <c r="O246" s="3"/>
      <c r="P246" s="3"/>
    </row>
    <row r="247" spans="1:16" ht="21" x14ac:dyDescent="0.35">
      <c r="A247" s="99" t="s">
        <v>57</v>
      </c>
      <c r="B247" s="6"/>
      <c r="C247" s="100"/>
      <c r="D247" s="98"/>
      <c r="E247" s="98"/>
      <c r="F247" s="98"/>
      <c r="G247" s="98"/>
      <c r="H247" s="98"/>
      <c r="I247" s="98"/>
      <c r="J247" s="98"/>
      <c r="K247" s="98"/>
      <c r="L247" s="98"/>
      <c r="M247" s="4"/>
      <c r="N247" s="3"/>
      <c r="O247" s="3"/>
      <c r="P247" s="3"/>
    </row>
    <row r="248" spans="1:16" ht="15.75" x14ac:dyDescent="0.25">
      <c r="A248" s="99" t="s">
        <v>109</v>
      </c>
      <c r="B248" s="6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5"/>
    </row>
    <row r="249" spans="1:16" ht="15.75" x14ac:dyDescent="0.25">
      <c r="A249" s="101"/>
      <c r="B249" s="6"/>
      <c r="C249" s="98"/>
      <c r="D249" s="102"/>
      <c r="E249" s="102"/>
      <c r="F249" s="102"/>
      <c r="G249" s="102"/>
      <c r="H249" s="102"/>
      <c r="I249" s="102"/>
      <c r="J249" s="102"/>
      <c r="K249" s="102"/>
      <c r="L249" s="102"/>
      <c r="M249" s="7"/>
    </row>
    <row r="250" spans="1:16" ht="15.75" x14ac:dyDescent="0.25">
      <c r="A250" s="103"/>
      <c r="B250" s="46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8"/>
    </row>
    <row r="251" spans="1:16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6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6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6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</sheetData>
  <mergeCells count="1">
    <mergeCell ref="G13:L13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N250"/>
  <sheetViews>
    <sheetView tabSelected="1" zoomScale="82" zoomScaleNormal="82" workbookViewId="0">
      <selection activeCell="A2" sqref="A2:N12"/>
    </sheetView>
  </sheetViews>
  <sheetFormatPr defaultRowHeight="15" x14ac:dyDescent="0.25"/>
  <cols>
    <col min="1" max="1" width="10.5703125" customWidth="1"/>
    <col min="2" max="2" width="44" customWidth="1"/>
    <col min="3" max="3" width="13.140625" customWidth="1"/>
    <col min="4" max="4" width="10.28515625" customWidth="1"/>
    <col min="5" max="5" width="9.85546875" customWidth="1"/>
    <col min="6" max="6" width="12" customWidth="1"/>
    <col min="7" max="7" width="10.5703125" customWidth="1"/>
    <col min="9" max="9" width="11" customWidth="1"/>
    <col min="12" max="12" width="10" customWidth="1"/>
  </cols>
  <sheetData>
    <row r="7" spans="1:14" ht="18.75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4" ht="18.75" x14ac:dyDescent="0.3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4" ht="18.75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4" ht="18.75" x14ac:dyDescent="0.3">
      <c r="A10" s="106"/>
      <c r="B10" s="106"/>
      <c r="C10" s="106"/>
      <c r="D10" s="106"/>
      <c r="E10" s="106"/>
      <c r="F10" s="106"/>
      <c r="G10" s="106"/>
      <c r="H10" s="113"/>
      <c r="I10" s="113"/>
      <c r="J10" s="113"/>
      <c r="K10" s="106"/>
    </row>
    <row r="11" spans="1:14" ht="18.75" x14ac:dyDescent="0.3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4" ht="18.75" x14ac:dyDescent="0.3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5" spans="1:1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x14ac:dyDescent="0.25">
      <c r="A16" s="6"/>
      <c r="B16" s="18" t="s">
        <v>60</v>
      </c>
      <c r="C16" s="6"/>
      <c r="D16" s="6"/>
      <c r="E16" s="6"/>
      <c r="F16" s="6"/>
      <c r="G16" s="6"/>
      <c r="H16" s="6"/>
      <c r="I16" s="6"/>
      <c r="J16" s="10"/>
      <c r="K16" s="6"/>
      <c r="L16" s="10"/>
      <c r="N16" t="s">
        <v>128</v>
      </c>
    </row>
    <row r="17" spans="1:12" x14ac:dyDescent="0.25">
      <c r="A17" s="6"/>
      <c r="B17" s="18" t="s">
        <v>115</v>
      </c>
      <c r="C17" s="6"/>
      <c r="D17" s="6"/>
      <c r="E17" s="6"/>
      <c r="F17" s="6"/>
      <c r="G17" s="6"/>
      <c r="H17" s="10"/>
      <c r="I17" s="11"/>
      <c r="J17" s="6"/>
      <c r="K17" s="10"/>
      <c r="L17" s="6"/>
    </row>
    <row r="18" spans="1:12" x14ac:dyDescent="0.25">
      <c r="A18" s="6"/>
      <c r="B18" s="6"/>
      <c r="C18" s="19"/>
      <c r="D18" s="6"/>
      <c r="E18" s="6"/>
      <c r="F18" s="6"/>
      <c r="G18" s="6"/>
      <c r="H18" s="6"/>
      <c r="I18" s="12"/>
      <c r="J18" s="6"/>
      <c r="K18" s="10"/>
      <c r="L18" s="6"/>
    </row>
    <row r="19" spans="1:12" x14ac:dyDescent="0.25">
      <c r="A19" s="19" t="s">
        <v>185</v>
      </c>
      <c r="B19" s="6"/>
      <c r="D19" s="6"/>
      <c r="E19" s="19" t="s">
        <v>141</v>
      </c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30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0" t="s">
        <v>5</v>
      </c>
      <c r="G21" s="21" t="s">
        <v>6</v>
      </c>
      <c r="H21" s="108"/>
      <c r="I21" s="109"/>
      <c r="J21" s="109"/>
      <c r="K21" s="109"/>
      <c r="L21" s="110"/>
    </row>
    <row r="22" spans="1:12" x14ac:dyDescent="0.25">
      <c r="A22" s="25"/>
      <c r="B22" s="20"/>
      <c r="C22" s="20"/>
      <c r="D22" s="20"/>
      <c r="E22" s="20"/>
      <c r="F22" s="20"/>
      <c r="G22" s="20" t="s">
        <v>9</v>
      </c>
      <c r="H22" s="26" t="s">
        <v>143</v>
      </c>
      <c r="I22" s="26" t="s">
        <v>144</v>
      </c>
      <c r="J22" s="26" t="s">
        <v>154</v>
      </c>
      <c r="K22" s="26" t="s">
        <v>145</v>
      </c>
      <c r="L22" s="26" t="s">
        <v>128</v>
      </c>
    </row>
    <row r="23" spans="1:12" x14ac:dyDescent="0.25">
      <c r="A23" s="25"/>
      <c r="B23" s="27" t="s">
        <v>15</v>
      </c>
      <c r="C23" s="20"/>
      <c r="D23" s="20"/>
      <c r="E23" s="20"/>
      <c r="F23" s="20"/>
      <c r="G23" s="20"/>
      <c r="H23" s="26"/>
      <c r="I23" s="26"/>
      <c r="J23" s="26"/>
      <c r="K23" s="26"/>
      <c r="L23" s="26"/>
    </row>
    <row r="24" spans="1:12" x14ac:dyDescent="0.25">
      <c r="A24" s="25"/>
      <c r="B24" s="27" t="s">
        <v>16</v>
      </c>
      <c r="C24" s="20"/>
      <c r="D24" s="20"/>
      <c r="E24" s="20"/>
      <c r="F24" s="20"/>
      <c r="G24" s="20"/>
      <c r="H24" s="26"/>
      <c r="I24" s="26"/>
      <c r="J24" s="26"/>
      <c r="K24" s="26"/>
      <c r="L24" s="26"/>
    </row>
    <row r="25" spans="1:12" x14ac:dyDescent="0.25">
      <c r="A25" s="25"/>
      <c r="B25" s="27" t="s">
        <v>62</v>
      </c>
      <c r="C25" s="20"/>
      <c r="D25" s="20"/>
      <c r="E25" s="20"/>
      <c r="F25" s="20"/>
      <c r="G25" s="20"/>
      <c r="H25" s="26"/>
      <c r="I25" s="26"/>
      <c r="J25" s="26"/>
      <c r="K25" s="26"/>
      <c r="L25" s="26"/>
    </row>
    <row r="26" spans="1:12" x14ac:dyDescent="0.25">
      <c r="A26" s="32">
        <v>243</v>
      </c>
      <c r="B26" s="28" t="s">
        <v>142</v>
      </c>
      <c r="C26" s="29">
        <v>90</v>
      </c>
      <c r="D26" s="30">
        <v>8.52</v>
      </c>
      <c r="E26" s="31">
        <v>23.9</v>
      </c>
      <c r="F26" s="25">
        <v>0.3</v>
      </c>
      <c r="G26" s="25">
        <v>224.44</v>
      </c>
      <c r="H26" s="105">
        <v>28.38</v>
      </c>
      <c r="I26" s="29">
        <v>18.899999999999999</v>
      </c>
      <c r="J26" s="29">
        <v>140</v>
      </c>
      <c r="K26" s="29">
        <v>1.67</v>
      </c>
      <c r="L26" s="26"/>
    </row>
    <row r="27" spans="1:12" x14ac:dyDescent="0.25">
      <c r="A27" s="25">
        <v>171</v>
      </c>
      <c r="B27" s="20" t="s">
        <v>146</v>
      </c>
      <c r="C27" s="25">
        <v>150</v>
      </c>
      <c r="D27" s="33">
        <v>11.46</v>
      </c>
      <c r="E27" s="33">
        <v>10.8</v>
      </c>
      <c r="F27" s="33">
        <v>44.9</v>
      </c>
      <c r="G27" s="34">
        <v>188</v>
      </c>
      <c r="H27" s="25">
        <v>27.6</v>
      </c>
      <c r="I27" s="25">
        <v>29.8</v>
      </c>
      <c r="J27" s="25">
        <v>206.4</v>
      </c>
      <c r="K27" s="25">
        <v>2.2000000000000002</v>
      </c>
      <c r="L27" s="25"/>
    </row>
    <row r="28" spans="1:12" x14ac:dyDescent="0.25">
      <c r="A28" s="25" t="s">
        <v>128</v>
      </c>
      <c r="B28" s="20" t="s">
        <v>147</v>
      </c>
      <c r="C28" s="25">
        <v>60</v>
      </c>
      <c r="D28" s="30">
        <v>0.84</v>
      </c>
      <c r="E28" s="33">
        <v>0.12</v>
      </c>
      <c r="F28" s="33">
        <v>40.4</v>
      </c>
      <c r="G28" s="34">
        <v>26</v>
      </c>
      <c r="H28" s="31">
        <v>0</v>
      </c>
      <c r="I28" s="33">
        <v>10.4</v>
      </c>
      <c r="J28" s="33">
        <v>0</v>
      </c>
      <c r="K28" s="33">
        <v>0</v>
      </c>
      <c r="L28" s="33"/>
    </row>
    <row r="29" spans="1:12" x14ac:dyDescent="0.25">
      <c r="A29" s="29">
        <v>376</v>
      </c>
      <c r="B29" s="20" t="s">
        <v>18</v>
      </c>
      <c r="C29" s="25" t="s">
        <v>117</v>
      </c>
      <c r="D29" s="33">
        <v>0.1</v>
      </c>
      <c r="E29" s="33">
        <v>0.02</v>
      </c>
      <c r="F29" s="33">
        <v>15</v>
      </c>
      <c r="G29" s="34">
        <v>60</v>
      </c>
      <c r="H29" s="33">
        <v>11.1</v>
      </c>
      <c r="I29" s="31">
        <v>1.4</v>
      </c>
      <c r="J29" s="33">
        <v>2.8</v>
      </c>
      <c r="K29" s="33">
        <v>0.3</v>
      </c>
      <c r="L29" s="33"/>
    </row>
    <row r="30" spans="1:12" x14ac:dyDescent="0.25">
      <c r="A30" s="25"/>
      <c r="B30" s="20" t="s">
        <v>20</v>
      </c>
      <c r="C30" s="25">
        <v>40</v>
      </c>
      <c r="D30" s="33">
        <v>3.04</v>
      </c>
      <c r="E30" s="33">
        <v>1.92</v>
      </c>
      <c r="F30" s="33">
        <v>18.64</v>
      </c>
      <c r="G30" s="34">
        <v>104.8</v>
      </c>
      <c r="H30" s="31">
        <v>8.8000000000000007</v>
      </c>
      <c r="I30" s="31">
        <v>29.6</v>
      </c>
      <c r="J30" s="33">
        <v>11.6</v>
      </c>
      <c r="K30" s="33">
        <v>0.56000000000000005</v>
      </c>
      <c r="L30" s="33" t="s">
        <v>128</v>
      </c>
    </row>
    <row r="31" spans="1:12" x14ac:dyDescent="0.25">
      <c r="A31" s="25"/>
      <c r="B31" s="27" t="s">
        <v>73</v>
      </c>
      <c r="C31" s="25"/>
      <c r="D31" s="35">
        <f>SUM(D26:D30)</f>
        <v>23.96</v>
      </c>
      <c r="E31" s="35">
        <f>SUM(E26:E30)</f>
        <v>36.760000000000005</v>
      </c>
      <c r="F31" s="35">
        <f>SUM(F26:F30)</f>
        <v>119.24</v>
      </c>
      <c r="G31" s="36">
        <f>SUM(G26:G30)</f>
        <v>603.24</v>
      </c>
      <c r="H31" s="35">
        <f>SUM(H27:H30)</f>
        <v>47.5</v>
      </c>
      <c r="I31" s="37">
        <f>SUM(I27:I30)</f>
        <v>71.2</v>
      </c>
      <c r="J31" s="35">
        <f>SUM(J27:J30)</f>
        <v>220.8</v>
      </c>
      <c r="K31" s="35">
        <f>SUM(K27:K30)</f>
        <v>3.06</v>
      </c>
      <c r="L31" s="35" t="s">
        <v>128</v>
      </c>
    </row>
    <row r="32" spans="1:12" x14ac:dyDescent="0.25">
      <c r="A32" s="25" t="s">
        <v>128</v>
      </c>
      <c r="B32" s="27" t="s">
        <v>63</v>
      </c>
      <c r="C32" s="25"/>
      <c r="D32" s="35"/>
      <c r="E32" s="35"/>
      <c r="F32" s="35"/>
      <c r="G32" s="36"/>
      <c r="H32" s="35"/>
      <c r="I32" s="37"/>
      <c r="J32" s="35"/>
      <c r="K32" s="35"/>
      <c r="L32" s="35"/>
    </row>
    <row r="33" spans="1:12" x14ac:dyDescent="0.25">
      <c r="A33" s="25">
        <v>101</v>
      </c>
      <c r="B33" s="20" t="s">
        <v>148</v>
      </c>
      <c r="C33" s="25">
        <v>250</v>
      </c>
      <c r="D33" s="33" t="s">
        <v>149</v>
      </c>
      <c r="E33" s="33">
        <v>6.5</v>
      </c>
      <c r="F33" s="33">
        <v>12.13</v>
      </c>
      <c r="G33" s="34">
        <v>85.75</v>
      </c>
      <c r="H33" s="33">
        <v>26.7</v>
      </c>
      <c r="I33" s="31">
        <v>22.78</v>
      </c>
      <c r="J33" s="33">
        <v>55.98</v>
      </c>
      <c r="K33" s="33">
        <v>0.88</v>
      </c>
      <c r="L33" s="33"/>
    </row>
    <row r="34" spans="1:12" x14ac:dyDescent="0.25">
      <c r="A34" s="25">
        <v>288</v>
      </c>
      <c r="B34" s="20" t="s">
        <v>150</v>
      </c>
      <c r="C34" s="25">
        <v>100</v>
      </c>
      <c r="D34" s="33">
        <v>19.100000000000001</v>
      </c>
      <c r="E34" s="33">
        <v>7.4</v>
      </c>
      <c r="F34" s="33">
        <v>0.5</v>
      </c>
      <c r="G34" s="34">
        <v>145</v>
      </c>
      <c r="H34" s="33">
        <v>57.6</v>
      </c>
      <c r="I34" s="31">
        <v>125.5</v>
      </c>
      <c r="J34" s="33">
        <v>5.4</v>
      </c>
      <c r="K34" s="33">
        <v>1.5</v>
      </c>
      <c r="L34" s="33"/>
    </row>
    <row r="35" spans="1:12" x14ac:dyDescent="0.25">
      <c r="A35" s="25">
        <v>202</v>
      </c>
      <c r="B35" s="20" t="s">
        <v>66</v>
      </c>
      <c r="C35" s="25">
        <v>180</v>
      </c>
      <c r="D35" s="33">
        <v>9.06</v>
      </c>
      <c r="E35" s="33">
        <v>1.07</v>
      </c>
      <c r="F35" s="33">
        <v>51.07</v>
      </c>
      <c r="G35" s="34">
        <v>250.08</v>
      </c>
      <c r="H35" s="33">
        <v>17.899999999999999</v>
      </c>
      <c r="I35" s="31">
        <v>13.79</v>
      </c>
      <c r="J35" s="33">
        <v>59.47</v>
      </c>
      <c r="K35" s="33">
        <v>1.38</v>
      </c>
      <c r="L35" s="33"/>
    </row>
    <row r="36" spans="1:12" x14ac:dyDescent="0.25">
      <c r="A36" s="25" t="s">
        <v>128</v>
      </c>
      <c r="B36" s="20" t="s">
        <v>147</v>
      </c>
      <c r="C36" s="25">
        <v>60</v>
      </c>
      <c r="D36" s="30">
        <v>0.84</v>
      </c>
      <c r="E36" s="33">
        <v>0.12</v>
      </c>
      <c r="F36" s="33">
        <v>40.4</v>
      </c>
      <c r="G36" s="34">
        <v>26</v>
      </c>
      <c r="H36" s="31">
        <v>0</v>
      </c>
      <c r="I36" s="33">
        <v>10.4</v>
      </c>
      <c r="J36" s="33">
        <v>0</v>
      </c>
      <c r="K36" s="33">
        <v>0</v>
      </c>
      <c r="L36" s="33"/>
    </row>
    <row r="37" spans="1:12" x14ac:dyDescent="0.25">
      <c r="A37" s="25">
        <v>377</v>
      </c>
      <c r="B37" s="20" t="s">
        <v>151</v>
      </c>
      <c r="C37" s="25" t="s">
        <v>152</v>
      </c>
      <c r="D37" s="33">
        <v>0.1</v>
      </c>
      <c r="E37" s="33">
        <v>0</v>
      </c>
      <c r="F37" s="33">
        <v>15</v>
      </c>
      <c r="G37" s="34">
        <v>60</v>
      </c>
      <c r="H37" s="33">
        <v>1.1000000000000001</v>
      </c>
      <c r="I37" s="31">
        <v>2.8</v>
      </c>
      <c r="J37" s="33">
        <v>1.4</v>
      </c>
      <c r="K37" s="33">
        <v>0.28000000000000003</v>
      </c>
      <c r="L37" s="33"/>
    </row>
    <row r="38" spans="1:12" x14ac:dyDescent="0.25">
      <c r="A38" s="25"/>
      <c r="B38" s="20" t="s">
        <v>20</v>
      </c>
      <c r="C38" s="25">
        <v>60</v>
      </c>
      <c r="D38" s="33">
        <v>4.5599999999999996</v>
      </c>
      <c r="E38" s="33">
        <v>2.88</v>
      </c>
      <c r="F38" s="33">
        <v>27.96</v>
      </c>
      <c r="G38" s="34">
        <v>157.19999999999999</v>
      </c>
      <c r="H38" s="33">
        <v>13.2</v>
      </c>
      <c r="I38" s="31">
        <v>44.4</v>
      </c>
      <c r="J38" s="33">
        <v>17.399999999999999</v>
      </c>
      <c r="K38" s="33">
        <v>0.84</v>
      </c>
      <c r="L38" s="33" t="s">
        <v>128</v>
      </c>
    </row>
    <row r="39" spans="1:12" x14ac:dyDescent="0.25">
      <c r="A39" s="25"/>
      <c r="B39" s="27" t="s">
        <v>74</v>
      </c>
      <c r="C39" s="25"/>
      <c r="D39" s="35">
        <v>36.300000000000004</v>
      </c>
      <c r="E39" s="35">
        <v>36.4</v>
      </c>
      <c r="F39" s="35">
        <v>145.69999999999999</v>
      </c>
      <c r="G39" s="35">
        <v>753</v>
      </c>
      <c r="H39" s="35">
        <v>8.8999999999999996E-2</v>
      </c>
      <c r="I39" s="35">
        <v>3.5999999999999997E-2</v>
      </c>
      <c r="J39" s="35">
        <v>2.1</v>
      </c>
      <c r="K39" s="35">
        <v>16.600000000000001</v>
      </c>
      <c r="L39" s="35" t="s">
        <v>128</v>
      </c>
    </row>
    <row r="40" spans="1:12" x14ac:dyDescent="0.25">
      <c r="A40" s="25"/>
      <c r="B40" s="27" t="s">
        <v>67</v>
      </c>
      <c r="C40" s="25"/>
      <c r="D40" s="35">
        <f>D31+D39</f>
        <v>60.260000000000005</v>
      </c>
      <c r="E40" s="35">
        <f t="shared" ref="E40:K40" si="0">E31+E39</f>
        <v>73.16</v>
      </c>
      <c r="F40" s="35">
        <f t="shared" si="0"/>
        <v>264.94</v>
      </c>
      <c r="G40" s="35">
        <f t="shared" si="0"/>
        <v>1356.24</v>
      </c>
      <c r="H40" s="35">
        <f t="shared" si="0"/>
        <v>47.588999999999999</v>
      </c>
      <c r="I40" s="35">
        <f t="shared" si="0"/>
        <v>71.236000000000004</v>
      </c>
      <c r="J40" s="35">
        <f t="shared" si="0"/>
        <v>222.9</v>
      </c>
      <c r="K40" s="35">
        <f t="shared" si="0"/>
        <v>19.66</v>
      </c>
      <c r="L40" s="35" t="s">
        <v>128</v>
      </c>
    </row>
    <row r="41" spans="1:12" ht="18" customHeight="1" x14ac:dyDescent="0.25">
      <c r="A41" s="25"/>
      <c r="B41" s="27"/>
      <c r="C41" s="25"/>
      <c r="D41" s="33"/>
      <c r="E41" s="33"/>
      <c r="F41" s="33"/>
      <c r="G41" s="33"/>
      <c r="H41" s="33"/>
      <c r="I41" s="33"/>
      <c r="J41" s="33"/>
      <c r="K41" s="33"/>
      <c r="L41" s="33"/>
    </row>
    <row r="42" spans="1:12" x14ac:dyDescent="0.25">
      <c r="A42" s="25"/>
      <c r="B42" s="27" t="s">
        <v>21</v>
      </c>
      <c r="C42" s="25"/>
      <c r="D42" s="33"/>
      <c r="E42" s="33"/>
      <c r="F42" s="33"/>
      <c r="G42" s="33"/>
      <c r="H42" s="33"/>
      <c r="I42" s="33"/>
      <c r="J42" s="33"/>
      <c r="K42" s="33"/>
      <c r="L42" s="33"/>
    </row>
    <row r="43" spans="1:12" x14ac:dyDescent="0.25">
      <c r="A43" s="32" t="s">
        <v>128</v>
      </c>
      <c r="B43" s="27" t="s">
        <v>62</v>
      </c>
      <c r="C43" s="25"/>
      <c r="D43" s="33"/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2">
        <v>15</v>
      </c>
      <c r="B44" s="20" t="s">
        <v>153</v>
      </c>
      <c r="C44" s="25">
        <v>20</v>
      </c>
      <c r="D44" s="33">
        <v>5.12</v>
      </c>
      <c r="E44" s="33">
        <v>5.89</v>
      </c>
      <c r="F44" s="33">
        <v>0</v>
      </c>
      <c r="G44" s="34">
        <v>72</v>
      </c>
      <c r="H44" s="25">
        <v>176</v>
      </c>
      <c r="I44" s="25">
        <v>100</v>
      </c>
      <c r="J44" s="25">
        <v>7</v>
      </c>
      <c r="K44" s="25">
        <v>0.2</v>
      </c>
      <c r="L44" s="25"/>
    </row>
    <row r="45" spans="1:12" ht="30" x14ac:dyDescent="0.25">
      <c r="A45" s="38">
        <v>181</v>
      </c>
      <c r="B45" s="20" t="s">
        <v>155</v>
      </c>
      <c r="C45" s="25" t="s">
        <v>42</v>
      </c>
      <c r="D45" s="30">
        <v>5.2</v>
      </c>
      <c r="E45" s="33">
        <v>5.0999999999999996</v>
      </c>
      <c r="F45" s="33">
        <v>29.7</v>
      </c>
      <c r="G45" s="34">
        <v>190</v>
      </c>
      <c r="H45" s="33">
        <v>121.84</v>
      </c>
      <c r="I45" s="33">
        <v>107.4</v>
      </c>
      <c r="J45" s="33">
        <v>18.399999999999999</v>
      </c>
      <c r="K45" s="33">
        <v>0.45</v>
      </c>
      <c r="L45" s="33"/>
    </row>
    <row r="46" spans="1:12" x14ac:dyDescent="0.25">
      <c r="A46" s="29">
        <v>382</v>
      </c>
      <c r="B46" s="28" t="s">
        <v>156</v>
      </c>
      <c r="C46" s="29">
        <v>200</v>
      </c>
      <c r="D46" s="39">
        <v>4.08</v>
      </c>
      <c r="E46" s="31">
        <v>3.54</v>
      </c>
      <c r="F46" s="25">
        <v>17.579999999999998</v>
      </c>
      <c r="G46" s="25">
        <v>118.6</v>
      </c>
      <c r="H46" s="25">
        <v>152.22</v>
      </c>
      <c r="I46" s="25">
        <v>124.56</v>
      </c>
      <c r="J46" s="25">
        <v>21.34</v>
      </c>
      <c r="K46" s="25">
        <v>0.48</v>
      </c>
      <c r="L46" s="25" t="s">
        <v>128</v>
      </c>
    </row>
    <row r="47" spans="1:12" x14ac:dyDescent="0.25">
      <c r="A47" s="25"/>
      <c r="B47" s="20" t="s">
        <v>20</v>
      </c>
      <c r="C47" s="25">
        <v>40</v>
      </c>
      <c r="D47" s="33">
        <v>3.04</v>
      </c>
      <c r="E47" s="33">
        <v>1.92</v>
      </c>
      <c r="F47" s="33">
        <v>18.64</v>
      </c>
      <c r="G47" s="34">
        <v>104.8</v>
      </c>
      <c r="H47" s="31">
        <v>8.8000000000000007</v>
      </c>
      <c r="I47" s="31">
        <v>29.6</v>
      </c>
      <c r="J47" s="33">
        <v>11.6</v>
      </c>
      <c r="K47" s="33">
        <v>0.56000000000000005</v>
      </c>
      <c r="L47" s="33" t="s">
        <v>128</v>
      </c>
    </row>
    <row r="48" spans="1:12" x14ac:dyDescent="0.25">
      <c r="A48" s="25"/>
      <c r="B48" s="27" t="s">
        <v>73</v>
      </c>
      <c r="C48" s="25"/>
      <c r="D48" s="35">
        <f t="shared" ref="D48:K48" si="1">SUM(D44:D47)</f>
        <v>17.440000000000001</v>
      </c>
      <c r="E48" s="35">
        <f t="shared" si="1"/>
        <v>16.449999999999996</v>
      </c>
      <c r="F48" s="35">
        <f t="shared" si="1"/>
        <v>65.92</v>
      </c>
      <c r="G48" s="36">
        <f t="shared" si="1"/>
        <v>485.40000000000003</v>
      </c>
      <c r="H48" s="35">
        <f t="shared" si="1"/>
        <v>458.86000000000007</v>
      </c>
      <c r="I48" s="35">
        <f t="shared" si="1"/>
        <v>361.56000000000006</v>
      </c>
      <c r="J48" s="35">
        <f t="shared" si="1"/>
        <v>58.339999999999996</v>
      </c>
      <c r="K48" s="35">
        <f t="shared" si="1"/>
        <v>1.69</v>
      </c>
      <c r="L48" s="35" t="s">
        <v>128</v>
      </c>
    </row>
    <row r="49" spans="1:12" x14ac:dyDescent="0.25">
      <c r="A49" s="25" t="s">
        <v>128</v>
      </c>
      <c r="B49" s="27" t="s">
        <v>63</v>
      </c>
      <c r="C49" s="25"/>
      <c r="D49" s="35"/>
      <c r="E49" s="35"/>
      <c r="F49" s="35"/>
      <c r="G49" s="36"/>
      <c r="H49" s="35"/>
      <c r="I49" s="35"/>
      <c r="J49" s="35"/>
      <c r="K49" s="35"/>
      <c r="L49" s="35"/>
    </row>
    <row r="50" spans="1:12" x14ac:dyDescent="0.25">
      <c r="A50" s="43">
        <v>82</v>
      </c>
      <c r="B50" s="20" t="s">
        <v>157</v>
      </c>
      <c r="C50" s="25">
        <v>250</v>
      </c>
      <c r="D50" s="33">
        <v>1.75</v>
      </c>
      <c r="E50" s="33">
        <v>4.9000000000000004</v>
      </c>
      <c r="F50" s="33">
        <v>11</v>
      </c>
      <c r="G50" s="34">
        <v>104</v>
      </c>
      <c r="H50" s="33">
        <v>49.75</v>
      </c>
      <c r="I50" s="33">
        <v>54.6</v>
      </c>
      <c r="J50" s="33">
        <v>26.1</v>
      </c>
      <c r="K50" s="33">
        <v>1.3</v>
      </c>
      <c r="L50" s="33"/>
    </row>
    <row r="51" spans="1:12" x14ac:dyDescent="0.25">
      <c r="A51" s="25">
        <v>294</v>
      </c>
      <c r="B51" s="67" t="s">
        <v>158</v>
      </c>
      <c r="C51" s="43">
        <v>100</v>
      </c>
      <c r="D51" s="33">
        <v>15.56</v>
      </c>
      <c r="E51" s="33">
        <v>14.9</v>
      </c>
      <c r="F51" s="33">
        <v>14.4</v>
      </c>
      <c r="G51" s="34">
        <v>243</v>
      </c>
      <c r="H51" s="33"/>
      <c r="I51" s="33"/>
      <c r="J51" s="33"/>
      <c r="K51" s="33"/>
      <c r="L51" s="33"/>
    </row>
    <row r="52" spans="1:12" x14ac:dyDescent="0.25">
      <c r="A52" s="25">
        <v>171</v>
      </c>
      <c r="B52" s="20" t="s">
        <v>22</v>
      </c>
      <c r="C52" s="25">
        <v>180</v>
      </c>
      <c r="D52" s="33">
        <v>10.78</v>
      </c>
      <c r="E52" s="33">
        <v>18.96</v>
      </c>
      <c r="F52" s="33">
        <v>50.7</v>
      </c>
      <c r="G52" s="34">
        <v>189.6</v>
      </c>
      <c r="H52" s="33">
        <v>53.11</v>
      </c>
      <c r="I52" s="33">
        <v>71.099999999999994</v>
      </c>
      <c r="J52" s="33">
        <v>19.8</v>
      </c>
      <c r="K52" s="33">
        <v>3.2</v>
      </c>
      <c r="L52" s="33"/>
    </row>
    <row r="53" spans="1:12" x14ac:dyDescent="0.25">
      <c r="A53" s="25" t="s">
        <v>128</v>
      </c>
      <c r="B53" s="20" t="s">
        <v>147</v>
      </c>
      <c r="C53" s="25">
        <v>60</v>
      </c>
      <c r="D53" s="30">
        <v>0.84</v>
      </c>
      <c r="E53" s="33">
        <v>0.12</v>
      </c>
      <c r="F53" s="33">
        <v>40.4</v>
      </c>
      <c r="G53" s="34">
        <v>26</v>
      </c>
      <c r="H53" s="31">
        <v>0</v>
      </c>
      <c r="I53" s="33">
        <v>10.4</v>
      </c>
      <c r="J53" s="33">
        <v>0</v>
      </c>
      <c r="K53" s="33">
        <v>0</v>
      </c>
      <c r="L53" s="33"/>
    </row>
    <row r="54" spans="1:12" x14ac:dyDescent="0.25">
      <c r="A54" s="25">
        <v>376</v>
      </c>
      <c r="B54" s="20" t="s">
        <v>18</v>
      </c>
      <c r="C54" s="25" t="s">
        <v>117</v>
      </c>
      <c r="D54" s="33">
        <v>0.1</v>
      </c>
      <c r="E54" s="33">
        <v>0.02</v>
      </c>
      <c r="F54" s="33">
        <v>15</v>
      </c>
      <c r="G54" s="34">
        <v>60</v>
      </c>
      <c r="H54" s="33">
        <v>11.1</v>
      </c>
      <c r="I54" s="31">
        <v>1.4</v>
      </c>
      <c r="J54" s="33">
        <v>2.8</v>
      </c>
      <c r="K54" s="33">
        <v>0.3</v>
      </c>
      <c r="L54" s="33"/>
    </row>
    <row r="55" spans="1:12" x14ac:dyDescent="0.25">
      <c r="A55" s="25" t="s">
        <v>128</v>
      </c>
      <c r="B55" s="20" t="s">
        <v>20</v>
      </c>
      <c r="C55" s="25">
        <v>60</v>
      </c>
      <c r="D55" s="33">
        <v>4.5599999999999996</v>
      </c>
      <c r="E55" s="33">
        <v>2.88</v>
      </c>
      <c r="F55" s="33">
        <v>27.96</v>
      </c>
      <c r="G55" s="34">
        <v>157.19999999999999</v>
      </c>
      <c r="H55" s="33">
        <v>13.2</v>
      </c>
      <c r="I55" s="31">
        <v>44.4</v>
      </c>
      <c r="J55" s="33">
        <v>17.399999999999999</v>
      </c>
      <c r="K55" s="33">
        <v>0.84</v>
      </c>
      <c r="L55" s="33" t="s">
        <v>128</v>
      </c>
    </row>
    <row r="56" spans="1:12" x14ac:dyDescent="0.25">
      <c r="A56" s="25"/>
      <c r="B56" s="20" t="s">
        <v>23</v>
      </c>
      <c r="C56" s="25">
        <v>60</v>
      </c>
      <c r="D56" s="33">
        <v>3.8</v>
      </c>
      <c r="E56" s="33">
        <v>4.3</v>
      </c>
      <c r="F56" s="33">
        <v>25.9</v>
      </c>
      <c r="G56" s="34">
        <v>295</v>
      </c>
      <c r="H56" s="33">
        <v>0.05</v>
      </c>
      <c r="I56" s="33">
        <v>0.06</v>
      </c>
      <c r="J56" s="33">
        <v>0.09</v>
      </c>
      <c r="K56" s="33">
        <v>35</v>
      </c>
      <c r="L56" s="33" t="s">
        <v>128</v>
      </c>
    </row>
    <row r="57" spans="1:12" x14ac:dyDescent="0.25">
      <c r="A57" s="25"/>
      <c r="B57" s="27" t="s">
        <v>74</v>
      </c>
      <c r="C57" s="42"/>
      <c r="D57" s="35">
        <v>31.319999999999997</v>
      </c>
      <c r="E57" s="35">
        <v>31.320000000000004</v>
      </c>
      <c r="F57" s="35">
        <v>125.19999999999999</v>
      </c>
      <c r="G57" s="36">
        <v>822</v>
      </c>
      <c r="H57" s="35">
        <v>0.13900000000000001</v>
      </c>
      <c r="I57" s="35">
        <v>9.6000000000000002E-2</v>
      </c>
      <c r="J57" s="35">
        <v>2.19</v>
      </c>
      <c r="K57" s="35">
        <v>51.6</v>
      </c>
      <c r="L57" s="35" t="s">
        <v>128</v>
      </c>
    </row>
    <row r="58" spans="1:12" x14ac:dyDescent="0.25">
      <c r="A58" s="25"/>
      <c r="B58" s="27" t="s">
        <v>67</v>
      </c>
      <c r="C58" s="25"/>
      <c r="D58" s="35">
        <f t="shared" ref="D58:K58" si="2">D48+D57</f>
        <v>48.76</v>
      </c>
      <c r="E58" s="35">
        <f t="shared" si="2"/>
        <v>47.769999999999996</v>
      </c>
      <c r="F58" s="35">
        <f t="shared" si="2"/>
        <v>191.12</v>
      </c>
      <c r="G58" s="35">
        <f t="shared" si="2"/>
        <v>1307.4000000000001</v>
      </c>
      <c r="H58" s="35">
        <f t="shared" si="2"/>
        <v>458.99900000000008</v>
      </c>
      <c r="I58" s="35">
        <f t="shared" si="2"/>
        <v>361.65600000000006</v>
      </c>
      <c r="J58" s="35">
        <f t="shared" si="2"/>
        <v>60.529999999999994</v>
      </c>
      <c r="K58" s="35">
        <f t="shared" si="2"/>
        <v>53.29</v>
      </c>
      <c r="L58" s="35" t="s">
        <v>128</v>
      </c>
    </row>
    <row r="59" spans="1:12" x14ac:dyDescent="0.25">
      <c r="A59" s="25"/>
      <c r="B59" s="27"/>
      <c r="C59" s="25"/>
      <c r="D59" s="35"/>
      <c r="E59" s="35"/>
      <c r="F59" s="35"/>
      <c r="G59" s="36"/>
      <c r="H59" s="35"/>
      <c r="I59" s="35"/>
      <c r="J59" s="35"/>
      <c r="K59" s="35"/>
      <c r="L59" s="35"/>
    </row>
    <row r="60" spans="1:12" x14ac:dyDescent="0.25">
      <c r="A60" s="43"/>
      <c r="B60" s="27" t="s">
        <v>24</v>
      </c>
      <c r="C60" s="25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25" t="s">
        <v>128</v>
      </c>
      <c r="B61" s="27" t="s">
        <v>62</v>
      </c>
      <c r="C61" s="4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30" x14ac:dyDescent="0.25">
      <c r="A62" s="25">
        <v>223</v>
      </c>
      <c r="B62" s="20" t="s">
        <v>159</v>
      </c>
      <c r="C62" s="25">
        <v>170</v>
      </c>
      <c r="D62" s="33">
        <v>14.5</v>
      </c>
      <c r="E62" s="33">
        <v>9.9700000000000006</v>
      </c>
      <c r="F62" s="33">
        <v>15.64</v>
      </c>
      <c r="G62" s="34">
        <v>209</v>
      </c>
      <c r="H62" s="33">
        <v>157</v>
      </c>
      <c r="I62" s="33">
        <v>189.2</v>
      </c>
      <c r="J62" s="33">
        <v>22.6</v>
      </c>
      <c r="K62" s="33">
        <v>0.62</v>
      </c>
      <c r="L62" s="33"/>
    </row>
    <row r="63" spans="1:12" x14ac:dyDescent="0.25">
      <c r="A63" s="29">
        <v>376</v>
      </c>
      <c r="B63" s="20" t="s">
        <v>18</v>
      </c>
      <c r="C63" s="25" t="s">
        <v>117</v>
      </c>
      <c r="D63" s="33">
        <v>0.1</v>
      </c>
      <c r="E63" s="33">
        <v>0.02</v>
      </c>
      <c r="F63" s="33">
        <v>15</v>
      </c>
      <c r="G63" s="34">
        <v>60</v>
      </c>
      <c r="H63" s="33">
        <v>11.1</v>
      </c>
      <c r="I63" s="31">
        <v>1.4</v>
      </c>
      <c r="J63" s="33">
        <v>2.8</v>
      </c>
      <c r="K63" s="33">
        <v>0.3</v>
      </c>
      <c r="L63" s="33"/>
    </row>
    <row r="64" spans="1:12" x14ac:dyDescent="0.25">
      <c r="A64" s="25"/>
      <c r="B64" s="20" t="s">
        <v>20</v>
      </c>
      <c r="C64" s="25">
        <v>40</v>
      </c>
      <c r="D64" s="33">
        <v>3.04</v>
      </c>
      <c r="E64" s="33">
        <v>1.92</v>
      </c>
      <c r="F64" s="33">
        <v>18.64</v>
      </c>
      <c r="G64" s="34">
        <v>104.8</v>
      </c>
      <c r="H64" s="31">
        <v>8.8000000000000007</v>
      </c>
      <c r="I64" s="31">
        <v>29.6</v>
      </c>
      <c r="J64" s="33">
        <v>11.6</v>
      </c>
      <c r="K64" s="33">
        <v>0.56000000000000005</v>
      </c>
      <c r="L64" s="33" t="s">
        <v>128</v>
      </c>
    </row>
    <row r="65" spans="1:12" x14ac:dyDescent="0.25">
      <c r="A65" s="25"/>
      <c r="B65" s="27" t="s">
        <v>73</v>
      </c>
      <c r="C65" s="25"/>
      <c r="D65" s="35">
        <f t="shared" ref="D65:K65" si="3">SUM(D62:D64)</f>
        <v>17.64</v>
      </c>
      <c r="E65" s="35">
        <f t="shared" si="3"/>
        <v>11.91</v>
      </c>
      <c r="F65" s="35">
        <f t="shared" si="3"/>
        <v>49.28</v>
      </c>
      <c r="G65" s="36">
        <f t="shared" si="3"/>
        <v>373.8</v>
      </c>
      <c r="H65" s="35">
        <f t="shared" si="3"/>
        <v>176.9</v>
      </c>
      <c r="I65" s="37">
        <f t="shared" si="3"/>
        <v>220.2</v>
      </c>
      <c r="J65" s="35">
        <f t="shared" si="3"/>
        <v>37</v>
      </c>
      <c r="K65" s="35">
        <f t="shared" si="3"/>
        <v>1.48</v>
      </c>
      <c r="L65" s="35"/>
    </row>
    <row r="66" spans="1:12" x14ac:dyDescent="0.25">
      <c r="A66" s="25" t="s">
        <v>128</v>
      </c>
      <c r="B66" s="27" t="s">
        <v>63</v>
      </c>
      <c r="C66" s="25"/>
      <c r="D66" s="35"/>
      <c r="E66" s="35"/>
      <c r="F66" s="35"/>
      <c r="G66" s="36"/>
      <c r="H66" s="35"/>
      <c r="I66" s="37"/>
      <c r="J66" s="35"/>
      <c r="K66" s="35"/>
      <c r="L66" s="35"/>
    </row>
    <row r="67" spans="1:12" x14ac:dyDescent="0.25">
      <c r="A67" s="25">
        <v>103</v>
      </c>
      <c r="B67" s="20" t="s">
        <v>110</v>
      </c>
      <c r="C67" s="25">
        <v>250</v>
      </c>
      <c r="D67" s="33">
        <v>2.69</v>
      </c>
      <c r="E67" s="33">
        <v>6.2</v>
      </c>
      <c r="F67" s="33">
        <v>17.5</v>
      </c>
      <c r="G67" s="34">
        <v>118</v>
      </c>
      <c r="H67" s="33">
        <v>29.2</v>
      </c>
      <c r="I67" s="31">
        <v>67.599999999999994</v>
      </c>
      <c r="J67" s="33">
        <v>27.3</v>
      </c>
      <c r="K67" s="33">
        <v>1.1000000000000001</v>
      </c>
      <c r="L67" s="33"/>
    </row>
    <row r="68" spans="1:12" x14ac:dyDescent="0.25">
      <c r="A68" s="25">
        <v>230</v>
      </c>
      <c r="B68" s="20" t="s">
        <v>25</v>
      </c>
      <c r="C68" s="25">
        <v>100</v>
      </c>
      <c r="D68" s="33">
        <v>7</v>
      </c>
      <c r="E68" s="33">
        <v>7.2</v>
      </c>
      <c r="F68" s="33">
        <v>15.2</v>
      </c>
      <c r="G68" s="34">
        <v>153</v>
      </c>
      <c r="H68" s="33">
        <v>38.299999999999997</v>
      </c>
      <c r="I68" s="31">
        <v>22.5</v>
      </c>
      <c r="J68" s="33">
        <v>112.3</v>
      </c>
      <c r="K68" s="33">
        <v>1.1000000000000001</v>
      </c>
      <c r="L68" s="33"/>
    </row>
    <row r="69" spans="1:12" x14ac:dyDescent="0.25">
      <c r="A69" s="25">
        <v>128</v>
      </c>
      <c r="B69" s="20" t="s">
        <v>26</v>
      </c>
      <c r="C69" s="25">
        <v>180</v>
      </c>
      <c r="D69" s="33">
        <v>4.8</v>
      </c>
      <c r="E69" s="33">
        <v>9.6</v>
      </c>
      <c r="F69" s="33">
        <v>31.56</v>
      </c>
      <c r="G69" s="34">
        <v>196.20000000000002</v>
      </c>
      <c r="H69" s="33">
        <v>50.04</v>
      </c>
      <c r="I69" s="31">
        <v>32.880000000000003</v>
      </c>
      <c r="J69" s="33">
        <v>26.2</v>
      </c>
      <c r="K69" s="33">
        <v>1.08</v>
      </c>
      <c r="L69" s="33"/>
    </row>
    <row r="70" spans="1:12" x14ac:dyDescent="0.25">
      <c r="A70" s="25"/>
      <c r="B70" s="20" t="s">
        <v>147</v>
      </c>
      <c r="C70" s="25">
        <v>60</v>
      </c>
      <c r="D70" s="30">
        <v>0.84</v>
      </c>
      <c r="E70" s="33">
        <v>0.12</v>
      </c>
      <c r="F70" s="33">
        <v>40.4</v>
      </c>
      <c r="G70" s="34">
        <v>26</v>
      </c>
      <c r="H70" s="31">
        <v>0</v>
      </c>
      <c r="I70" s="33">
        <v>10.4</v>
      </c>
      <c r="J70" s="33">
        <v>0</v>
      </c>
      <c r="K70" s="33">
        <v>0</v>
      </c>
      <c r="L70" s="33"/>
    </row>
    <row r="71" spans="1:12" x14ac:dyDescent="0.25">
      <c r="A71" s="25">
        <v>377</v>
      </c>
      <c r="B71" s="20" t="s">
        <v>151</v>
      </c>
      <c r="C71" s="25" t="s">
        <v>152</v>
      </c>
      <c r="D71" s="33">
        <v>0.1</v>
      </c>
      <c r="E71" s="33">
        <v>0</v>
      </c>
      <c r="F71" s="33">
        <v>15</v>
      </c>
      <c r="G71" s="34">
        <v>60</v>
      </c>
      <c r="H71" s="33">
        <v>1.1000000000000001</v>
      </c>
      <c r="I71" s="31">
        <v>2.8</v>
      </c>
      <c r="J71" s="33">
        <v>1.4</v>
      </c>
      <c r="K71" s="33">
        <v>0.28000000000000003</v>
      </c>
      <c r="L71" s="33"/>
    </row>
    <row r="72" spans="1:12" x14ac:dyDescent="0.25">
      <c r="A72" s="25"/>
      <c r="B72" s="20" t="s">
        <v>160</v>
      </c>
      <c r="C72" s="25">
        <v>30</v>
      </c>
      <c r="D72" s="33">
        <v>2.4</v>
      </c>
      <c r="E72" s="33">
        <v>0.3</v>
      </c>
      <c r="F72" s="33">
        <v>14.4</v>
      </c>
      <c r="G72" s="34">
        <v>105</v>
      </c>
      <c r="H72" s="33">
        <v>9.25</v>
      </c>
      <c r="I72" s="31">
        <v>31.8</v>
      </c>
      <c r="J72" s="33">
        <v>7.5</v>
      </c>
      <c r="K72" s="33">
        <v>0.9</v>
      </c>
      <c r="L72" s="33"/>
    </row>
    <row r="73" spans="1:12" x14ac:dyDescent="0.25">
      <c r="A73" s="25"/>
      <c r="B73" s="20" t="s">
        <v>20</v>
      </c>
      <c r="C73" s="25">
        <v>60</v>
      </c>
      <c r="D73" s="33">
        <v>4.5599999999999996</v>
      </c>
      <c r="E73" s="33">
        <v>2.88</v>
      </c>
      <c r="F73" s="33">
        <v>27.96</v>
      </c>
      <c r="G73" s="34">
        <v>157.19999999999999</v>
      </c>
      <c r="H73" s="33">
        <v>13.2</v>
      </c>
      <c r="I73" s="31">
        <v>44.4</v>
      </c>
      <c r="J73" s="33">
        <v>17.399999999999999</v>
      </c>
      <c r="K73" s="33">
        <v>0.84</v>
      </c>
      <c r="L73" s="33" t="s">
        <v>128</v>
      </c>
    </row>
    <row r="74" spans="1:12" x14ac:dyDescent="0.25">
      <c r="A74" s="25"/>
      <c r="B74" s="27" t="s">
        <v>74</v>
      </c>
      <c r="C74" s="42"/>
      <c r="D74" s="35">
        <v>33.589999999999996</v>
      </c>
      <c r="E74" s="35">
        <v>33.6</v>
      </c>
      <c r="F74" s="35">
        <v>134.4</v>
      </c>
      <c r="G74" s="36">
        <v>809.7</v>
      </c>
      <c r="H74" s="35">
        <v>0.08</v>
      </c>
      <c r="I74" s="37">
        <v>0.03</v>
      </c>
      <c r="J74" s="35">
        <v>7.68</v>
      </c>
      <c r="K74" s="35">
        <v>11.5</v>
      </c>
      <c r="L74" s="35" t="s">
        <v>128</v>
      </c>
    </row>
    <row r="75" spans="1:12" x14ac:dyDescent="0.25">
      <c r="A75" s="25"/>
      <c r="B75" s="27" t="s">
        <v>67</v>
      </c>
      <c r="C75" s="42"/>
      <c r="D75" s="35">
        <f t="shared" ref="D75:K75" si="4">D65+D74</f>
        <v>51.23</v>
      </c>
      <c r="E75" s="35">
        <f t="shared" si="4"/>
        <v>45.510000000000005</v>
      </c>
      <c r="F75" s="35">
        <f t="shared" si="4"/>
        <v>183.68</v>
      </c>
      <c r="G75" s="35">
        <f t="shared" si="4"/>
        <v>1183.5</v>
      </c>
      <c r="H75" s="35">
        <f t="shared" si="4"/>
        <v>176.98000000000002</v>
      </c>
      <c r="I75" s="35">
        <f t="shared" si="4"/>
        <v>220.23</v>
      </c>
      <c r="J75" s="35">
        <f t="shared" si="4"/>
        <v>44.68</v>
      </c>
      <c r="K75" s="35">
        <f t="shared" si="4"/>
        <v>12.98</v>
      </c>
      <c r="L75" s="35"/>
    </row>
    <row r="76" spans="1:12" x14ac:dyDescent="0.25">
      <c r="A76" s="25"/>
      <c r="B76" s="20"/>
      <c r="C76" s="25"/>
      <c r="D76" s="33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25"/>
      <c r="B77" s="27" t="s">
        <v>28</v>
      </c>
      <c r="C77" s="25"/>
      <c r="D77" s="33"/>
      <c r="E77" s="33"/>
      <c r="F77" s="33"/>
      <c r="G77" s="33"/>
      <c r="H77" s="33"/>
      <c r="I77" s="33"/>
      <c r="J77" s="33"/>
      <c r="K77" s="33"/>
      <c r="L77" s="33"/>
    </row>
    <row r="78" spans="1:12" x14ac:dyDescent="0.25">
      <c r="A78" s="25"/>
      <c r="B78" s="27" t="s">
        <v>62</v>
      </c>
      <c r="C78" s="25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25">
      <c r="A79" s="32">
        <v>288</v>
      </c>
      <c r="B79" s="20" t="s">
        <v>69</v>
      </c>
      <c r="C79" s="25">
        <v>100</v>
      </c>
      <c r="D79" s="33">
        <v>19.100000000000001</v>
      </c>
      <c r="E79" s="33">
        <v>7.4</v>
      </c>
      <c r="F79" s="33">
        <v>0.5</v>
      </c>
      <c r="G79" s="34">
        <v>145</v>
      </c>
      <c r="H79" s="33">
        <v>57.6</v>
      </c>
      <c r="I79" s="33">
        <v>125.5</v>
      </c>
      <c r="J79" s="33">
        <v>5.4</v>
      </c>
      <c r="K79" s="33">
        <v>1.5</v>
      </c>
      <c r="L79" s="33"/>
    </row>
    <row r="80" spans="1:12" x14ac:dyDescent="0.25">
      <c r="A80" s="25">
        <v>171</v>
      </c>
      <c r="B80" s="20" t="s">
        <v>100</v>
      </c>
      <c r="C80" s="25">
        <v>150</v>
      </c>
      <c r="D80" s="33">
        <v>3.6</v>
      </c>
      <c r="E80" s="33">
        <v>5.38</v>
      </c>
      <c r="F80" s="33">
        <v>36.65</v>
      </c>
      <c r="G80" s="34">
        <v>209.7</v>
      </c>
      <c r="H80" s="33">
        <v>1.36</v>
      </c>
      <c r="I80" s="33">
        <v>60.96</v>
      </c>
      <c r="J80" s="33">
        <v>16.329999999999998</v>
      </c>
      <c r="K80" s="33">
        <v>0.53</v>
      </c>
      <c r="L80" s="33"/>
    </row>
    <row r="81" spans="1:12" x14ac:dyDescent="0.25">
      <c r="A81" s="25" t="s">
        <v>128</v>
      </c>
      <c r="B81" s="20" t="s">
        <v>147</v>
      </c>
      <c r="C81" s="25">
        <v>60</v>
      </c>
      <c r="D81" s="30">
        <v>0.84</v>
      </c>
      <c r="E81" s="33">
        <v>0.12</v>
      </c>
      <c r="F81" s="33">
        <v>40.4</v>
      </c>
      <c r="G81" s="34">
        <v>26</v>
      </c>
      <c r="H81" s="31">
        <v>0</v>
      </c>
      <c r="I81" s="33">
        <v>10.4</v>
      </c>
      <c r="J81" s="33">
        <v>0</v>
      </c>
      <c r="K81" s="33">
        <v>0</v>
      </c>
      <c r="L81" s="33"/>
    </row>
    <row r="82" spans="1:12" x14ac:dyDescent="0.25">
      <c r="A82" s="29">
        <v>376</v>
      </c>
      <c r="B82" s="20" t="s">
        <v>18</v>
      </c>
      <c r="C82" s="25" t="s">
        <v>117</v>
      </c>
      <c r="D82" s="33">
        <v>0.1</v>
      </c>
      <c r="E82" s="33">
        <v>0.02</v>
      </c>
      <c r="F82" s="33">
        <v>15</v>
      </c>
      <c r="G82" s="34">
        <v>60</v>
      </c>
      <c r="H82" s="33">
        <v>11.1</v>
      </c>
      <c r="I82" s="31">
        <v>1.4</v>
      </c>
      <c r="J82" s="33">
        <v>2.8</v>
      </c>
      <c r="K82" s="33">
        <v>0.3</v>
      </c>
      <c r="L82" s="33"/>
    </row>
    <row r="83" spans="1:12" x14ac:dyDescent="0.25">
      <c r="A83" s="25"/>
      <c r="B83" s="20" t="s">
        <v>20</v>
      </c>
      <c r="C83" s="25">
        <v>40</v>
      </c>
      <c r="D83" s="33">
        <v>3.04</v>
      </c>
      <c r="E83" s="33">
        <v>1.92</v>
      </c>
      <c r="F83" s="33">
        <v>18.64</v>
      </c>
      <c r="G83" s="34">
        <v>104.8</v>
      </c>
      <c r="H83" s="31">
        <v>8.8000000000000007</v>
      </c>
      <c r="I83" s="31">
        <v>29.6</v>
      </c>
      <c r="J83" s="33">
        <v>11.6</v>
      </c>
      <c r="K83" s="33">
        <v>0.56000000000000005</v>
      </c>
      <c r="L83" s="33" t="s">
        <v>128</v>
      </c>
    </row>
    <row r="84" spans="1:12" x14ac:dyDescent="0.25">
      <c r="A84" s="25"/>
      <c r="B84" s="27" t="s">
        <v>73</v>
      </c>
      <c r="C84" s="25"/>
      <c r="D84" s="54">
        <f t="shared" ref="D84:K84" si="5">SUM(D79:D83)</f>
        <v>26.680000000000003</v>
      </c>
      <c r="E84" s="54">
        <f t="shared" si="5"/>
        <v>14.84</v>
      </c>
      <c r="F84" s="54">
        <f t="shared" si="5"/>
        <v>111.19</v>
      </c>
      <c r="G84" s="55">
        <f t="shared" si="5"/>
        <v>545.5</v>
      </c>
      <c r="H84" s="56">
        <f t="shared" si="5"/>
        <v>78.86</v>
      </c>
      <c r="I84" s="56">
        <f t="shared" si="5"/>
        <v>227.86</v>
      </c>
      <c r="J84" s="56">
        <f t="shared" si="5"/>
        <v>36.129999999999995</v>
      </c>
      <c r="K84" s="54">
        <f t="shared" si="5"/>
        <v>2.89</v>
      </c>
      <c r="L84" s="54"/>
    </row>
    <row r="85" spans="1:12" x14ac:dyDescent="0.25">
      <c r="A85" s="25"/>
      <c r="B85" s="27" t="s">
        <v>63</v>
      </c>
      <c r="C85" s="25"/>
      <c r="D85" s="54"/>
      <c r="E85" s="54"/>
      <c r="F85" s="54"/>
      <c r="G85" s="55"/>
      <c r="H85" s="56"/>
      <c r="I85" s="56"/>
      <c r="J85" s="56"/>
      <c r="K85" s="54"/>
      <c r="L85" s="54"/>
    </row>
    <row r="86" spans="1:12" x14ac:dyDescent="0.25">
      <c r="A86" s="25">
        <v>102</v>
      </c>
      <c r="B86" s="20" t="s">
        <v>161</v>
      </c>
      <c r="C86" s="25">
        <v>250</v>
      </c>
      <c r="D86" s="33">
        <v>5.5</v>
      </c>
      <c r="E86" s="33">
        <v>5.3</v>
      </c>
      <c r="F86" s="33">
        <v>16.5</v>
      </c>
      <c r="G86" s="34">
        <v>148.69999999999999</v>
      </c>
      <c r="H86" s="33">
        <v>42.63</v>
      </c>
      <c r="I86" s="33">
        <v>35.630000000000003</v>
      </c>
      <c r="J86" s="33">
        <v>88.1</v>
      </c>
      <c r="K86" s="33">
        <v>2</v>
      </c>
      <c r="L86" s="33"/>
    </row>
    <row r="87" spans="1:12" x14ac:dyDescent="0.25">
      <c r="A87" s="25">
        <v>268</v>
      </c>
      <c r="B87" s="20" t="s">
        <v>162</v>
      </c>
      <c r="C87" s="25">
        <v>100</v>
      </c>
      <c r="D87" s="57">
        <v>17.670000000000002</v>
      </c>
      <c r="E87" s="57">
        <v>8.3000000000000007</v>
      </c>
      <c r="F87" s="57">
        <v>48.8</v>
      </c>
      <c r="G87" s="58">
        <v>369</v>
      </c>
      <c r="H87" s="59">
        <v>0.1</v>
      </c>
      <c r="I87" s="59">
        <v>0.1</v>
      </c>
      <c r="J87" s="59">
        <v>0.1</v>
      </c>
      <c r="K87" s="57">
        <v>4.5999999999999996</v>
      </c>
      <c r="L87" s="57"/>
    </row>
    <row r="88" spans="1:12" x14ac:dyDescent="0.25">
      <c r="A88" s="25">
        <v>302</v>
      </c>
      <c r="B88" s="20" t="s">
        <v>95</v>
      </c>
      <c r="C88" s="25">
        <v>180</v>
      </c>
      <c r="D88" s="57">
        <v>7.92</v>
      </c>
      <c r="E88" s="57">
        <v>6.8</v>
      </c>
      <c r="F88" s="57">
        <v>45.5</v>
      </c>
      <c r="G88" s="58">
        <v>276</v>
      </c>
      <c r="H88" s="59">
        <v>19.8</v>
      </c>
      <c r="I88" s="59">
        <v>161.30000000000001</v>
      </c>
      <c r="J88" s="59">
        <v>56.7</v>
      </c>
      <c r="K88" s="57">
        <v>1.8</v>
      </c>
      <c r="L88" s="57"/>
    </row>
    <row r="89" spans="1:12" x14ac:dyDescent="0.25">
      <c r="A89" s="25" t="s">
        <v>128</v>
      </c>
      <c r="B89" s="20" t="s">
        <v>147</v>
      </c>
      <c r="C89" s="25">
        <v>60</v>
      </c>
      <c r="D89" s="30">
        <v>0.84</v>
      </c>
      <c r="E89" s="33">
        <v>0.12</v>
      </c>
      <c r="F89" s="33">
        <v>40.4</v>
      </c>
      <c r="G89" s="34">
        <v>26</v>
      </c>
      <c r="H89" s="31">
        <v>0</v>
      </c>
      <c r="I89" s="33">
        <v>10.4</v>
      </c>
      <c r="J89" s="33">
        <v>0</v>
      </c>
      <c r="K89" s="33">
        <v>0</v>
      </c>
      <c r="L89" s="33"/>
    </row>
    <row r="90" spans="1:12" x14ac:dyDescent="0.25">
      <c r="A90" s="25">
        <v>377</v>
      </c>
      <c r="B90" s="20" t="s">
        <v>151</v>
      </c>
      <c r="C90" s="25" t="s">
        <v>152</v>
      </c>
      <c r="D90" s="33">
        <v>0.1</v>
      </c>
      <c r="E90" s="33">
        <v>0</v>
      </c>
      <c r="F90" s="33">
        <v>15</v>
      </c>
      <c r="G90" s="34">
        <v>60</v>
      </c>
      <c r="H90" s="33">
        <v>1.1000000000000001</v>
      </c>
      <c r="I90" s="31">
        <v>2.8</v>
      </c>
      <c r="J90" s="33">
        <v>1.4</v>
      </c>
      <c r="K90" s="33">
        <v>0.28000000000000003</v>
      </c>
      <c r="L90" s="33"/>
    </row>
    <row r="91" spans="1:12" x14ac:dyDescent="0.25">
      <c r="A91" s="25"/>
      <c r="B91" s="20" t="s">
        <v>20</v>
      </c>
      <c r="C91" s="25">
        <v>60</v>
      </c>
      <c r="D91" s="33">
        <v>4.5599999999999996</v>
      </c>
      <c r="E91" s="33">
        <v>2.88</v>
      </c>
      <c r="F91" s="33">
        <v>27.96</v>
      </c>
      <c r="G91" s="34">
        <v>157.19999999999999</v>
      </c>
      <c r="H91" s="33">
        <v>13.2</v>
      </c>
      <c r="I91" s="31">
        <v>44.4</v>
      </c>
      <c r="J91" s="33">
        <v>17.399999999999999</v>
      </c>
      <c r="K91" s="33">
        <v>0.84</v>
      </c>
      <c r="L91" s="33" t="s">
        <v>128</v>
      </c>
    </row>
    <row r="92" spans="1:12" x14ac:dyDescent="0.25">
      <c r="A92" s="25"/>
      <c r="B92" s="27" t="s">
        <v>74</v>
      </c>
      <c r="C92" s="42"/>
      <c r="D92" s="54">
        <v>30.199999999999996</v>
      </c>
      <c r="E92" s="54">
        <v>30.2</v>
      </c>
      <c r="F92" s="54">
        <v>120.68</v>
      </c>
      <c r="G92" s="55">
        <v>811.5</v>
      </c>
      <c r="H92" s="56">
        <v>8.8999999999999996E-2</v>
      </c>
      <c r="I92" s="56">
        <v>3.5999999999999997E-2</v>
      </c>
      <c r="J92" s="56">
        <v>2.1</v>
      </c>
      <c r="K92" s="54">
        <v>16.600000000000001</v>
      </c>
      <c r="L92" s="54" t="s">
        <v>128</v>
      </c>
    </row>
    <row r="93" spans="1:12" x14ac:dyDescent="0.25">
      <c r="A93" s="25"/>
      <c r="B93" s="27" t="s">
        <v>67</v>
      </c>
      <c r="C93" s="25"/>
      <c r="D93" s="54">
        <f t="shared" ref="D93:K93" si="6">D84+D92</f>
        <v>56.879999999999995</v>
      </c>
      <c r="E93" s="54">
        <f t="shared" si="6"/>
        <v>45.04</v>
      </c>
      <c r="F93" s="54">
        <f t="shared" si="6"/>
        <v>231.87</v>
      </c>
      <c r="G93" s="54">
        <f t="shared" si="6"/>
        <v>1357</v>
      </c>
      <c r="H93" s="54">
        <f t="shared" si="6"/>
        <v>78.948999999999998</v>
      </c>
      <c r="I93" s="54">
        <f t="shared" si="6"/>
        <v>227.89600000000002</v>
      </c>
      <c r="J93" s="54">
        <f t="shared" si="6"/>
        <v>38.229999999999997</v>
      </c>
      <c r="K93" s="54">
        <f t="shared" si="6"/>
        <v>19.490000000000002</v>
      </c>
      <c r="L93" s="54"/>
    </row>
    <row r="94" spans="1:12" x14ac:dyDescent="0.25">
      <c r="A94" s="25"/>
      <c r="B94" s="20"/>
      <c r="C94" s="25"/>
      <c r="D94" s="33"/>
      <c r="E94" s="33"/>
      <c r="F94" s="33"/>
      <c r="G94" s="33"/>
      <c r="H94" s="33"/>
      <c r="I94" s="33"/>
      <c r="J94" s="33"/>
      <c r="K94" s="33"/>
      <c r="L94" s="33"/>
    </row>
    <row r="95" spans="1:12" x14ac:dyDescent="0.25">
      <c r="A95" s="25"/>
      <c r="B95" s="27" t="s">
        <v>29</v>
      </c>
      <c r="C95" s="25"/>
      <c r="D95" s="33"/>
      <c r="E95" s="33"/>
      <c r="F95" s="33"/>
      <c r="G95" s="33"/>
      <c r="H95" s="33"/>
      <c r="I95" s="33"/>
      <c r="J95" s="33"/>
      <c r="K95" s="33"/>
      <c r="L95" s="33"/>
    </row>
    <row r="96" spans="1:12" x14ac:dyDescent="0.25">
      <c r="A96" s="25"/>
      <c r="B96" s="27" t="s">
        <v>62</v>
      </c>
      <c r="C96" s="25"/>
      <c r="D96" s="33"/>
      <c r="E96" s="33"/>
      <c r="F96" s="33"/>
      <c r="G96" s="33"/>
      <c r="H96" s="33"/>
      <c r="I96" s="33"/>
      <c r="J96" s="33"/>
      <c r="K96" s="33"/>
      <c r="L96" s="33"/>
    </row>
    <row r="97" spans="1:12" x14ac:dyDescent="0.25">
      <c r="A97" s="25">
        <v>294</v>
      </c>
      <c r="B97" s="20" t="s">
        <v>163</v>
      </c>
      <c r="C97" s="25">
        <v>90</v>
      </c>
      <c r="D97" s="33">
        <v>15.69</v>
      </c>
      <c r="E97" s="33">
        <v>15.07</v>
      </c>
      <c r="F97" s="33">
        <v>14.63</v>
      </c>
      <c r="G97" s="34">
        <v>245</v>
      </c>
      <c r="H97" s="33">
        <v>52.88</v>
      </c>
      <c r="I97" s="33">
        <v>72</v>
      </c>
      <c r="J97" s="33">
        <v>19.8</v>
      </c>
      <c r="K97" s="33">
        <v>3.26</v>
      </c>
      <c r="L97" s="33"/>
    </row>
    <row r="98" spans="1:12" x14ac:dyDescent="0.25">
      <c r="A98" s="25">
        <v>302</v>
      </c>
      <c r="B98" s="20" t="s">
        <v>164</v>
      </c>
      <c r="C98" s="25">
        <v>150</v>
      </c>
      <c r="D98" s="33">
        <v>6.41</v>
      </c>
      <c r="E98" s="33">
        <v>7.51</v>
      </c>
      <c r="F98" s="33">
        <v>37.56</v>
      </c>
      <c r="G98" s="34">
        <v>203</v>
      </c>
      <c r="H98" s="33">
        <v>33.83</v>
      </c>
      <c r="I98" s="33">
        <v>146.69</v>
      </c>
      <c r="J98" s="33">
        <v>34.36</v>
      </c>
      <c r="K98" s="33">
        <v>2.48</v>
      </c>
      <c r="L98" s="33"/>
    </row>
    <row r="99" spans="1:12" x14ac:dyDescent="0.25">
      <c r="A99" s="25"/>
      <c r="B99" s="20" t="s">
        <v>147</v>
      </c>
      <c r="C99" s="25">
        <v>60</v>
      </c>
      <c r="D99" s="30">
        <v>0.84</v>
      </c>
      <c r="E99" s="33">
        <v>0.12</v>
      </c>
      <c r="F99" s="33">
        <v>40.4</v>
      </c>
      <c r="G99" s="34">
        <v>26</v>
      </c>
      <c r="H99" s="31">
        <v>0</v>
      </c>
      <c r="I99" s="33">
        <v>10.4</v>
      </c>
      <c r="J99" s="33">
        <v>0</v>
      </c>
      <c r="K99" s="33">
        <v>0</v>
      </c>
      <c r="L99" s="33"/>
    </row>
    <row r="100" spans="1:12" x14ac:dyDescent="0.25">
      <c r="A100" s="29">
        <v>376</v>
      </c>
      <c r="B100" s="20" t="s">
        <v>18</v>
      </c>
      <c r="C100" s="25" t="s">
        <v>117</v>
      </c>
      <c r="D100" s="33">
        <v>0.1</v>
      </c>
      <c r="E100" s="33">
        <v>0.02</v>
      </c>
      <c r="F100" s="33">
        <v>15</v>
      </c>
      <c r="G100" s="34">
        <v>60</v>
      </c>
      <c r="H100" s="33">
        <v>11.1</v>
      </c>
      <c r="I100" s="31">
        <v>1.4</v>
      </c>
      <c r="J100" s="33">
        <v>2.8</v>
      </c>
      <c r="K100" s="33">
        <v>0.3</v>
      </c>
      <c r="L100" s="33"/>
    </row>
    <row r="101" spans="1:12" x14ac:dyDescent="0.25">
      <c r="A101" s="25"/>
      <c r="B101" s="20" t="s">
        <v>20</v>
      </c>
      <c r="C101" s="25">
        <v>40</v>
      </c>
      <c r="D101" s="33">
        <v>3.04</v>
      </c>
      <c r="E101" s="33">
        <v>1.92</v>
      </c>
      <c r="F101" s="33">
        <v>18.64</v>
      </c>
      <c r="G101" s="34">
        <v>104.8</v>
      </c>
      <c r="H101" s="31">
        <v>8.8000000000000007</v>
      </c>
      <c r="I101" s="31">
        <v>29.6</v>
      </c>
      <c r="J101" s="33">
        <v>11.6</v>
      </c>
      <c r="K101" s="33">
        <v>0.56000000000000005</v>
      </c>
      <c r="L101" s="33" t="s">
        <v>128</v>
      </c>
    </row>
    <row r="102" spans="1:12" x14ac:dyDescent="0.25">
      <c r="A102" s="25"/>
      <c r="B102" s="27" t="s">
        <v>73</v>
      </c>
      <c r="C102" s="25"/>
      <c r="D102" s="35">
        <f t="shared" ref="D102:K102" si="7">SUM(D97:D101)</f>
        <v>26.080000000000002</v>
      </c>
      <c r="E102" s="35">
        <f t="shared" si="7"/>
        <v>24.64</v>
      </c>
      <c r="F102" s="35">
        <f t="shared" si="7"/>
        <v>126.23</v>
      </c>
      <c r="G102" s="36">
        <f t="shared" si="7"/>
        <v>638.79999999999995</v>
      </c>
      <c r="H102" s="35">
        <f t="shared" si="7"/>
        <v>106.61</v>
      </c>
      <c r="I102" s="37">
        <f t="shared" si="7"/>
        <v>260.09000000000003</v>
      </c>
      <c r="J102" s="35">
        <f t="shared" si="7"/>
        <v>68.559999999999988</v>
      </c>
      <c r="K102" s="35">
        <f t="shared" si="7"/>
        <v>6.6</v>
      </c>
      <c r="L102" s="35" t="s">
        <v>128</v>
      </c>
    </row>
    <row r="103" spans="1:12" x14ac:dyDescent="0.25">
      <c r="A103" s="25"/>
      <c r="B103" s="27" t="s">
        <v>63</v>
      </c>
      <c r="C103" s="25"/>
      <c r="D103" s="35"/>
      <c r="E103" s="35"/>
      <c r="F103" s="35"/>
      <c r="G103" s="36"/>
      <c r="H103" s="35"/>
      <c r="I103" s="37"/>
      <c r="J103" s="35"/>
      <c r="K103" s="35"/>
      <c r="L103" s="35"/>
    </row>
    <row r="104" spans="1:12" x14ac:dyDescent="0.25">
      <c r="A104" s="25">
        <v>82</v>
      </c>
      <c r="B104" s="20" t="s">
        <v>165</v>
      </c>
      <c r="C104" s="25">
        <v>250</v>
      </c>
      <c r="D104" s="57">
        <v>1.75</v>
      </c>
      <c r="E104" s="57">
        <v>4.9000000000000004</v>
      </c>
      <c r="F104" s="57">
        <v>11</v>
      </c>
      <c r="G104" s="58">
        <v>104</v>
      </c>
      <c r="H104" s="59">
        <v>49.75</v>
      </c>
      <c r="I104" s="59">
        <v>54.6</v>
      </c>
      <c r="J104" s="59">
        <v>26.1</v>
      </c>
      <c r="K104" s="57">
        <v>1.3</v>
      </c>
      <c r="L104" s="57"/>
    </row>
    <row r="105" spans="1:12" x14ac:dyDescent="0.25">
      <c r="A105" s="25">
        <v>278</v>
      </c>
      <c r="B105" s="20" t="s">
        <v>166</v>
      </c>
      <c r="C105" s="25">
        <v>100</v>
      </c>
      <c r="D105" s="33">
        <v>9</v>
      </c>
      <c r="E105" s="33">
        <v>10</v>
      </c>
      <c r="F105" s="33">
        <v>11.9</v>
      </c>
      <c r="G105" s="34">
        <v>190</v>
      </c>
      <c r="H105" s="33">
        <v>44.67</v>
      </c>
      <c r="I105" s="31">
        <v>21.2</v>
      </c>
      <c r="J105" s="33">
        <v>108.7</v>
      </c>
      <c r="K105" s="33">
        <v>1</v>
      </c>
      <c r="L105" s="33"/>
    </row>
    <row r="106" spans="1:12" x14ac:dyDescent="0.25">
      <c r="A106" s="25">
        <v>125</v>
      </c>
      <c r="B106" s="20" t="s">
        <v>31</v>
      </c>
      <c r="C106" s="25">
        <v>180</v>
      </c>
      <c r="D106" s="33">
        <v>4.5599999999999996</v>
      </c>
      <c r="E106" s="33">
        <v>9.1</v>
      </c>
      <c r="F106" s="33">
        <v>31.9</v>
      </c>
      <c r="G106" s="34">
        <v>240</v>
      </c>
      <c r="H106" s="33">
        <v>31.2</v>
      </c>
      <c r="I106" s="31">
        <v>46.4</v>
      </c>
      <c r="J106" s="33">
        <v>127.6</v>
      </c>
      <c r="K106" s="33">
        <v>1.9</v>
      </c>
      <c r="L106" s="33"/>
    </row>
    <row r="107" spans="1:12" x14ac:dyDescent="0.25">
      <c r="A107" s="25"/>
      <c r="B107" s="20" t="s">
        <v>147</v>
      </c>
      <c r="C107" s="25">
        <v>60</v>
      </c>
      <c r="D107" s="30">
        <v>0.84</v>
      </c>
      <c r="E107" s="33">
        <v>0.12</v>
      </c>
      <c r="F107" s="33">
        <v>40.4</v>
      </c>
      <c r="G107" s="34">
        <v>26</v>
      </c>
      <c r="H107" s="31">
        <v>0</v>
      </c>
      <c r="I107" s="33">
        <v>10.4</v>
      </c>
      <c r="J107" s="33">
        <v>0</v>
      </c>
      <c r="K107" s="33">
        <v>0</v>
      </c>
      <c r="L107" s="33"/>
    </row>
    <row r="108" spans="1:12" x14ac:dyDescent="0.25">
      <c r="A108" s="25">
        <v>376</v>
      </c>
      <c r="B108" s="20" t="s">
        <v>18</v>
      </c>
      <c r="C108" s="25" t="s">
        <v>117</v>
      </c>
      <c r="D108" s="33">
        <v>0.1</v>
      </c>
      <c r="E108" s="33">
        <v>0.02</v>
      </c>
      <c r="F108" s="33">
        <v>15</v>
      </c>
      <c r="G108" s="34">
        <v>60</v>
      </c>
      <c r="H108" s="33">
        <v>11.1</v>
      </c>
      <c r="I108" s="31">
        <v>1.4</v>
      </c>
      <c r="J108" s="33">
        <v>2.8</v>
      </c>
      <c r="K108" s="33">
        <v>0.3</v>
      </c>
      <c r="L108" s="33"/>
    </row>
    <row r="109" spans="1:12" x14ac:dyDescent="0.25">
      <c r="A109" s="25"/>
      <c r="B109" s="20" t="s">
        <v>20</v>
      </c>
      <c r="C109" s="25">
        <v>60</v>
      </c>
      <c r="D109" s="33">
        <v>4.5599999999999996</v>
      </c>
      <c r="E109" s="33">
        <v>2.88</v>
      </c>
      <c r="F109" s="33">
        <v>27.96</v>
      </c>
      <c r="G109" s="34">
        <v>157.19999999999999</v>
      </c>
      <c r="H109" s="33">
        <v>13.2</v>
      </c>
      <c r="I109" s="31">
        <v>44.4</v>
      </c>
      <c r="J109" s="33">
        <v>17.399999999999999</v>
      </c>
      <c r="K109" s="33">
        <v>0.84</v>
      </c>
      <c r="L109" s="33" t="s">
        <v>128</v>
      </c>
    </row>
    <row r="110" spans="1:12" x14ac:dyDescent="0.25">
      <c r="A110" s="25"/>
      <c r="B110" s="27" t="s">
        <v>74</v>
      </c>
      <c r="C110" s="42"/>
      <c r="D110" s="35">
        <v>28.699999999999996</v>
      </c>
      <c r="E110" s="35">
        <v>28.65</v>
      </c>
      <c r="F110" s="35">
        <v>114.78</v>
      </c>
      <c r="G110" s="36">
        <v>799.5</v>
      </c>
      <c r="H110" s="35">
        <v>0.08</v>
      </c>
      <c r="I110" s="37">
        <v>0.03</v>
      </c>
      <c r="J110" s="35">
        <f>SUM(J104:J109)</f>
        <v>282.59999999999997</v>
      </c>
      <c r="K110" s="35">
        <v>11.5</v>
      </c>
      <c r="L110" s="35" t="s">
        <v>128</v>
      </c>
    </row>
    <row r="111" spans="1:12" x14ac:dyDescent="0.25">
      <c r="A111" s="25"/>
      <c r="B111" s="27" t="s">
        <v>67</v>
      </c>
      <c r="C111" s="25"/>
      <c r="D111" s="35">
        <f t="shared" ref="D111:K111" si="8">D102+D110</f>
        <v>54.78</v>
      </c>
      <c r="E111" s="35">
        <f t="shared" si="8"/>
        <v>53.29</v>
      </c>
      <c r="F111" s="35">
        <f t="shared" si="8"/>
        <v>241.01</v>
      </c>
      <c r="G111" s="35">
        <f t="shared" si="8"/>
        <v>1438.3</v>
      </c>
      <c r="H111" s="35">
        <f t="shared" si="8"/>
        <v>106.69</v>
      </c>
      <c r="I111" s="35">
        <f t="shared" si="8"/>
        <v>260.12</v>
      </c>
      <c r="J111" s="35">
        <f t="shared" si="8"/>
        <v>351.15999999999997</v>
      </c>
      <c r="K111" s="35">
        <f t="shared" si="8"/>
        <v>18.100000000000001</v>
      </c>
      <c r="L111" s="35" t="s">
        <v>128</v>
      </c>
    </row>
    <row r="112" spans="1:12" x14ac:dyDescent="0.25">
      <c r="A112" s="25"/>
      <c r="B112" s="27"/>
      <c r="C112" s="25"/>
      <c r="D112" s="35"/>
      <c r="E112" s="35"/>
      <c r="F112" s="35"/>
      <c r="G112" s="36"/>
      <c r="H112" s="35"/>
      <c r="I112" s="37"/>
      <c r="J112" s="35"/>
      <c r="K112" s="35"/>
      <c r="L112" s="35"/>
    </row>
    <row r="113" spans="1:12" x14ac:dyDescent="0.25">
      <c r="A113" s="25"/>
      <c r="B113" s="61" t="s">
        <v>33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5">
      <c r="A114" s="25"/>
      <c r="B114" s="61" t="s">
        <v>62</v>
      </c>
      <c r="C114" s="43"/>
      <c r="D114" s="62"/>
      <c r="E114" s="62"/>
      <c r="F114" s="62"/>
      <c r="G114" s="62"/>
      <c r="H114" s="33"/>
      <c r="I114" s="33"/>
      <c r="J114" s="33"/>
      <c r="K114" s="33"/>
      <c r="L114" s="33"/>
    </row>
    <row r="115" spans="1:12" x14ac:dyDescent="0.25">
      <c r="A115" s="32">
        <v>209</v>
      </c>
      <c r="B115" s="20" t="s">
        <v>89</v>
      </c>
      <c r="C115" s="25" t="s">
        <v>90</v>
      </c>
      <c r="D115" s="63">
        <v>5.0999999999999996</v>
      </c>
      <c r="E115" s="49">
        <v>4.5999999999999996</v>
      </c>
      <c r="F115" s="49">
        <v>0.3</v>
      </c>
      <c r="G115" s="50">
        <v>63</v>
      </c>
      <c r="H115" s="33">
        <v>55.56</v>
      </c>
      <c r="I115" s="33">
        <v>193.9</v>
      </c>
      <c r="J115" s="33"/>
      <c r="K115" s="33">
        <v>7.0999999999999994E-2</v>
      </c>
      <c r="L115" s="33" t="s">
        <v>128</v>
      </c>
    </row>
    <row r="116" spans="1:12" x14ac:dyDescent="0.25">
      <c r="A116" s="25">
        <v>15</v>
      </c>
      <c r="B116" s="20" t="s">
        <v>153</v>
      </c>
      <c r="C116" s="25">
        <v>20</v>
      </c>
      <c r="D116" s="33">
        <v>5.12</v>
      </c>
      <c r="E116" s="33">
        <v>5.89</v>
      </c>
      <c r="F116" s="33">
        <v>0</v>
      </c>
      <c r="G116" s="34">
        <v>72</v>
      </c>
      <c r="H116" s="25">
        <v>176</v>
      </c>
      <c r="I116" s="25">
        <v>100</v>
      </c>
      <c r="J116" s="25">
        <v>7</v>
      </c>
      <c r="K116" s="25">
        <v>0.2</v>
      </c>
      <c r="L116" s="25"/>
    </row>
    <row r="117" spans="1:12" ht="30" x14ac:dyDescent="0.25">
      <c r="A117" s="25">
        <v>182</v>
      </c>
      <c r="B117" s="20" t="s">
        <v>91</v>
      </c>
      <c r="C117" s="25" t="s">
        <v>167</v>
      </c>
      <c r="D117" s="39">
        <v>3.4</v>
      </c>
      <c r="E117" s="31">
        <v>3.9</v>
      </c>
      <c r="F117" s="25">
        <v>58.9</v>
      </c>
      <c r="G117" s="25">
        <v>173</v>
      </c>
      <c r="H117" s="25">
        <v>8.6</v>
      </c>
      <c r="I117" s="25" t="s">
        <v>128</v>
      </c>
      <c r="J117" s="25" t="s">
        <v>128</v>
      </c>
      <c r="K117" s="25" t="s">
        <v>128</v>
      </c>
      <c r="L117" s="25"/>
    </row>
    <row r="118" spans="1:12" x14ac:dyDescent="0.25">
      <c r="A118" s="29">
        <v>377</v>
      </c>
      <c r="B118" s="20" t="s">
        <v>151</v>
      </c>
      <c r="C118" s="25" t="s">
        <v>152</v>
      </c>
      <c r="D118" s="33">
        <v>0.1</v>
      </c>
      <c r="E118" s="33">
        <v>0</v>
      </c>
      <c r="F118" s="33">
        <v>15</v>
      </c>
      <c r="G118" s="34">
        <v>60</v>
      </c>
      <c r="H118" s="33">
        <v>1.1000000000000001</v>
      </c>
      <c r="I118" s="31">
        <v>2.8</v>
      </c>
      <c r="J118" s="33">
        <v>1.4</v>
      </c>
      <c r="K118" s="33">
        <v>0.28000000000000003</v>
      </c>
      <c r="L118" s="33"/>
    </row>
    <row r="119" spans="1:12" x14ac:dyDescent="0.25">
      <c r="A119" s="43"/>
      <c r="B119" s="20" t="s">
        <v>20</v>
      </c>
      <c r="C119" s="25">
        <v>40</v>
      </c>
      <c r="D119" s="33">
        <v>3.04</v>
      </c>
      <c r="E119" s="33">
        <v>1.92</v>
      </c>
      <c r="F119" s="33">
        <v>18.64</v>
      </c>
      <c r="G119" s="34">
        <v>104.8</v>
      </c>
      <c r="H119" s="31">
        <v>8.8000000000000007</v>
      </c>
      <c r="I119" s="31">
        <v>29.6</v>
      </c>
      <c r="J119" s="33">
        <v>11.6</v>
      </c>
      <c r="K119" s="33">
        <v>0.56000000000000005</v>
      </c>
      <c r="L119" s="33" t="s">
        <v>128</v>
      </c>
    </row>
    <row r="120" spans="1:12" x14ac:dyDescent="0.25">
      <c r="A120" s="43"/>
      <c r="B120" s="61" t="s">
        <v>73</v>
      </c>
      <c r="C120" s="43"/>
      <c r="D120" s="64">
        <f t="shared" ref="D120:K120" si="9">SUM(D115:D119)</f>
        <v>16.759999999999998</v>
      </c>
      <c r="E120" s="64">
        <f t="shared" si="9"/>
        <v>16.309999999999999</v>
      </c>
      <c r="F120" s="64">
        <f t="shared" si="9"/>
        <v>92.839999999999989</v>
      </c>
      <c r="G120" s="65">
        <f t="shared" si="9"/>
        <v>472.8</v>
      </c>
      <c r="H120" s="64">
        <f t="shared" si="9"/>
        <v>250.06</v>
      </c>
      <c r="I120" s="66">
        <f t="shared" si="9"/>
        <v>326.3</v>
      </c>
      <c r="J120" s="64">
        <f t="shared" si="9"/>
        <v>20</v>
      </c>
      <c r="K120" s="64">
        <f t="shared" si="9"/>
        <v>1.1110000000000002</v>
      </c>
      <c r="L120" s="64" t="s">
        <v>128</v>
      </c>
    </row>
    <row r="121" spans="1:12" x14ac:dyDescent="0.25">
      <c r="A121" s="43" t="s">
        <v>128</v>
      </c>
      <c r="B121" s="61" t="s">
        <v>63</v>
      </c>
      <c r="C121" s="43"/>
      <c r="D121" s="64"/>
      <c r="E121" s="64"/>
      <c r="F121" s="64"/>
      <c r="G121" s="65"/>
      <c r="H121" s="64"/>
      <c r="I121" s="66"/>
      <c r="J121" s="64"/>
      <c r="K121" s="64"/>
      <c r="L121" s="64"/>
    </row>
    <row r="122" spans="1:12" x14ac:dyDescent="0.25">
      <c r="A122" s="43">
        <v>113</v>
      </c>
      <c r="B122" s="67" t="s">
        <v>168</v>
      </c>
      <c r="C122" s="43">
        <v>250</v>
      </c>
      <c r="D122" s="68">
        <v>2.597</v>
      </c>
      <c r="E122" s="68">
        <v>5.5</v>
      </c>
      <c r="F122" s="68">
        <v>11.6</v>
      </c>
      <c r="G122" s="69">
        <v>116</v>
      </c>
      <c r="H122" s="68">
        <v>28.5</v>
      </c>
      <c r="I122" s="70">
        <v>10.76</v>
      </c>
      <c r="J122" s="68">
        <v>38.5</v>
      </c>
      <c r="K122" s="68">
        <v>0.7</v>
      </c>
      <c r="L122" s="68"/>
    </row>
    <row r="123" spans="1:12" x14ac:dyDescent="0.25">
      <c r="A123" s="25">
        <v>289</v>
      </c>
      <c r="B123" s="67" t="s">
        <v>87</v>
      </c>
      <c r="C123" s="43">
        <v>230</v>
      </c>
      <c r="D123" s="68">
        <v>15</v>
      </c>
      <c r="E123" s="68">
        <v>13.8</v>
      </c>
      <c r="F123" s="68">
        <v>75.326086956521749</v>
      </c>
      <c r="G123" s="69">
        <v>290</v>
      </c>
      <c r="H123" s="68">
        <v>37.799999999999997</v>
      </c>
      <c r="I123" s="70">
        <v>47.3</v>
      </c>
      <c r="J123" s="68">
        <v>181.4</v>
      </c>
      <c r="K123" s="68">
        <v>2.5</v>
      </c>
      <c r="L123" s="68"/>
    </row>
    <row r="124" spans="1:12" x14ac:dyDescent="0.25">
      <c r="A124" s="25"/>
      <c r="B124" s="20" t="s">
        <v>147</v>
      </c>
      <c r="C124" s="25">
        <v>60</v>
      </c>
      <c r="D124" s="30">
        <v>0.84</v>
      </c>
      <c r="E124" s="33">
        <v>0.12</v>
      </c>
      <c r="F124" s="33">
        <v>40.4</v>
      </c>
      <c r="G124" s="34">
        <v>26</v>
      </c>
      <c r="H124" s="31">
        <v>0</v>
      </c>
      <c r="I124" s="33">
        <v>10.4</v>
      </c>
      <c r="J124" s="33">
        <v>0</v>
      </c>
      <c r="K124" s="33">
        <v>0</v>
      </c>
      <c r="L124" s="33"/>
    </row>
    <row r="125" spans="1:12" x14ac:dyDescent="0.25">
      <c r="A125" s="25">
        <v>376</v>
      </c>
      <c r="B125" s="20" t="s">
        <v>18</v>
      </c>
      <c r="C125" s="25" t="s">
        <v>117</v>
      </c>
      <c r="D125" s="33">
        <v>0.1</v>
      </c>
      <c r="E125" s="33">
        <v>0.02</v>
      </c>
      <c r="F125" s="33">
        <v>15</v>
      </c>
      <c r="G125" s="34">
        <v>60</v>
      </c>
      <c r="H125" s="33">
        <v>11.1</v>
      </c>
      <c r="I125" s="31">
        <v>1.4</v>
      </c>
      <c r="J125" s="33">
        <v>2.8</v>
      </c>
      <c r="K125" s="33">
        <v>0.3</v>
      </c>
      <c r="L125" s="33"/>
    </row>
    <row r="126" spans="1:12" x14ac:dyDescent="0.25">
      <c r="A126" s="43"/>
      <c r="B126" s="20" t="s">
        <v>20</v>
      </c>
      <c r="C126" s="25">
        <v>60</v>
      </c>
      <c r="D126" s="33">
        <v>4.5599999999999996</v>
      </c>
      <c r="E126" s="33">
        <v>2.88</v>
      </c>
      <c r="F126" s="33">
        <v>27.96</v>
      </c>
      <c r="G126" s="34">
        <v>157.19999999999999</v>
      </c>
      <c r="H126" s="33">
        <v>13.2</v>
      </c>
      <c r="I126" s="31">
        <v>44.4</v>
      </c>
      <c r="J126" s="33">
        <v>17.399999999999999</v>
      </c>
      <c r="K126" s="33">
        <v>0.84</v>
      </c>
      <c r="L126" s="33" t="s">
        <v>128</v>
      </c>
    </row>
    <row r="127" spans="1:12" x14ac:dyDescent="0.25">
      <c r="A127" s="43"/>
      <c r="B127" s="61" t="s">
        <v>74</v>
      </c>
      <c r="C127" s="71"/>
      <c r="D127" s="64">
        <v>33.299999999999997</v>
      </c>
      <c r="E127" s="64">
        <v>33.339999999999996</v>
      </c>
      <c r="F127" s="64">
        <v>133.32</v>
      </c>
      <c r="G127" s="65">
        <v>705</v>
      </c>
      <c r="H127" s="64">
        <v>8.8999999999999996E-2</v>
      </c>
      <c r="I127" s="66">
        <v>3.5999999999999997E-2</v>
      </c>
      <c r="J127" s="64">
        <v>2.1</v>
      </c>
      <c r="K127" s="64">
        <v>16.600000000000001</v>
      </c>
      <c r="L127" s="64" t="s">
        <v>128</v>
      </c>
    </row>
    <row r="128" spans="1:12" x14ac:dyDescent="0.25">
      <c r="A128" s="43"/>
      <c r="B128" s="61" t="s">
        <v>67</v>
      </c>
      <c r="C128" s="43"/>
      <c r="D128" s="64">
        <f t="shared" ref="D128:K128" si="10">D120+D127</f>
        <v>50.059999999999995</v>
      </c>
      <c r="E128" s="64">
        <f t="shared" si="10"/>
        <v>49.649999999999991</v>
      </c>
      <c r="F128" s="64">
        <f t="shared" si="10"/>
        <v>226.15999999999997</v>
      </c>
      <c r="G128" s="64">
        <f t="shared" si="10"/>
        <v>1177.8</v>
      </c>
      <c r="H128" s="64">
        <f t="shared" si="10"/>
        <v>250.149</v>
      </c>
      <c r="I128" s="64">
        <f t="shared" si="10"/>
        <v>326.33600000000001</v>
      </c>
      <c r="J128" s="64">
        <f t="shared" si="10"/>
        <v>22.1</v>
      </c>
      <c r="K128" s="64">
        <f t="shared" si="10"/>
        <v>17.711000000000002</v>
      </c>
      <c r="L128" s="64"/>
    </row>
    <row r="129" spans="1:12" x14ac:dyDescent="0.25">
      <c r="A129" s="72"/>
      <c r="B129" s="67"/>
      <c r="C129" s="43"/>
      <c r="D129" s="68"/>
      <c r="E129" s="68"/>
      <c r="F129" s="68"/>
      <c r="G129" s="69"/>
      <c r="H129" s="68"/>
      <c r="I129" s="70"/>
      <c r="J129" s="68"/>
      <c r="K129" s="68"/>
      <c r="L129" s="68"/>
    </row>
    <row r="130" spans="1:12" x14ac:dyDescent="0.25">
      <c r="A130" s="60"/>
      <c r="B130" s="73"/>
      <c r="C130" s="74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 x14ac:dyDescent="0.25">
      <c r="A131" s="29"/>
      <c r="B131" s="53"/>
      <c r="C131" s="76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1:12" x14ac:dyDescent="0.25">
      <c r="A132" s="25"/>
      <c r="B132" s="78" t="s">
        <v>34</v>
      </c>
      <c r="C132" s="29"/>
      <c r="D132" s="79"/>
      <c r="E132" s="79"/>
      <c r="F132" s="79"/>
      <c r="G132" s="79"/>
      <c r="H132" s="79"/>
      <c r="I132" s="79"/>
      <c r="J132" s="79"/>
      <c r="K132" s="79"/>
      <c r="L132" s="79"/>
    </row>
    <row r="133" spans="1:12" x14ac:dyDescent="0.25">
      <c r="A133" s="25"/>
      <c r="B133" s="61" t="s">
        <v>62</v>
      </c>
      <c r="C133" s="25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x14ac:dyDescent="0.25">
      <c r="A134" s="25"/>
      <c r="B134" s="27" t="s">
        <v>16</v>
      </c>
      <c r="C134" s="25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25">
      <c r="A135" s="25">
        <v>291</v>
      </c>
      <c r="B135" s="20" t="s">
        <v>49</v>
      </c>
      <c r="C135" s="25">
        <v>150</v>
      </c>
      <c r="D135" s="25">
        <v>12.16</v>
      </c>
      <c r="E135" s="33">
        <v>11.9</v>
      </c>
      <c r="F135" s="25">
        <v>27.2</v>
      </c>
      <c r="G135" s="25">
        <v>269</v>
      </c>
      <c r="H135" s="33"/>
      <c r="I135" s="33"/>
      <c r="J135" s="33"/>
      <c r="K135" s="33"/>
      <c r="L135" s="33"/>
    </row>
    <row r="136" spans="1:12" x14ac:dyDescent="0.25">
      <c r="A136" s="29"/>
      <c r="B136" s="20" t="s">
        <v>147</v>
      </c>
      <c r="C136" s="25">
        <v>60</v>
      </c>
      <c r="D136" s="30">
        <v>0.84</v>
      </c>
      <c r="E136" s="33">
        <v>0.12</v>
      </c>
      <c r="F136" s="33">
        <v>40.4</v>
      </c>
      <c r="G136" s="34">
        <v>26</v>
      </c>
      <c r="H136" s="31">
        <v>0</v>
      </c>
      <c r="I136" s="33">
        <v>10.4</v>
      </c>
      <c r="J136" s="33">
        <v>0</v>
      </c>
      <c r="K136" s="33">
        <v>0</v>
      </c>
      <c r="L136" s="33"/>
    </row>
    <row r="137" spans="1:12" x14ac:dyDescent="0.25">
      <c r="A137" s="25"/>
      <c r="B137" s="20" t="s">
        <v>20</v>
      </c>
      <c r="C137" s="25">
        <v>40</v>
      </c>
      <c r="D137" s="33">
        <v>3.04</v>
      </c>
      <c r="E137" s="33">
        <v>1.92</v>
      </c>
      <c r="F137" s="33">
        <v>18.64</v>
      </c>
      <c r="G137" s="34">
        <v>104.8</v>
      </c>
      <c r="H137" s="31">
        <v>8.8000000000000007</v>
      </c>
      <c r="I137" s="31">
        <v>29.6</v>
      </c>
      <c r="J137" s="33">
        <v>11.6</v>
      </c>
      <c r="K137" s="33">
        <v>0.56000000000000005</v>
      </c>
      <c r="L137" s="33" t="s">
        <v>128</v>
      </c>
    </row>
    <row r="138" spans="1:12" x14ac:dyDescent="0.25">
      <c r="A138" s="25">
        <v>376</v>
      </c>
      <c r="B138" s="20" t="s">
        <v>18</v>
      </c>
      <c r="C138" s="25" t="s">
        <v>117</v>
      </c>
      <c r="D138" s="33">
        <v>0.1</v>
      </c>
      <c r="E138" s="33">
        <v>0.02</v>
      </c>
      <c r="F138" s="33">
        <v>15</v>
      </c>
      <c r="G138" s="34">
        <v>60</v>
      </c>
      <c r="H138" s="33">
        <v>11.1</v>
      </c>
      <c r="I138" s="31">
        <v>1.4</v>
      </c>
      <c r="J138" s="33">
        <v>2.8</v>
      </c>
      <c r="K138" s="33">
        <v>0.3</v>
      </c>
      <c r="L138" s="33"/>
    </row>
    <row r="139" spans="1:12" x14ac:dyDescent="0.25">
      <c r="A139" s="25"/>
      <c r="B139" s="61" t="s">
        <v>73</v>
      </c>
      <c r="C139" s="25"/>
      <c r="D139" s="35">
        <f t="shared" ref="D139:K139" si="11">SUM(D135:D138)</f>
        <v>16.14</v>
      </c>
      <c r="E139" s="35">
        <f t="shared" si="11"/>
        <v>13.959999999999999</v>
      </c>
      <c r="F139" s="35">
        <f t="shared" si="11"/>
        <v>101.24</v>
      </c>
      <c r="G139" s="36">
        <f t="shared" si="11"/>
        <v>459.8</v>
      </c>
      <c r="H139" s="35">
        <f t="shared" si="11"/>
        <v>19.899999999999999</v>
      </c>
      <c r="I139" s="37">
        <f t="shared" si="11"/>
        <v>41.4</v>
      </c>
      <c r="J139" s="35">
        <f t="shared" si="11"/>
        <v>14.399999999999999</v>
      </c>
      <c r="K139" s="35">
        <f t="shared" si="11"/>
        <v>0.8600000000000001</v>
      </c>
      <c r="L139" s="35"/>
    </row>
    <row r="140" spans="1:12" x14ac:dyDescent="0.25">
      <c r="A140" s="25"/>
      <c r="B140" s="61" t="s">
        <v>63</v>
      </c>
      <c r="C140" s="25"/>
      <c r="D140" s="35"/>
      <c r="E140" s="35"/>
      <c r="F140" s="35"/>
      <c r="G140" s="36"/>
      <c r="H140" s="35"/>
      <c r="I140" s="37"/>
      <c r="J140" s="35"/>
      <c r="K140" s="35"/>
      <c r="L140" s="33"/>
    </row>
    <row r="141" spans="1:12" x14ac:dyDescent="0.25">
      <c r="A141" s="25">
        <v>102</v>
      </c>
      <c r="B141" s="20" t="s">
        <v>161</v>
      </c>
      <c r="C141" s="25">
        <v>250</v>
      </c>
      <c r="D141" s="33">
        <v>5.5</v>
      </c>
      <c r="E141" s="33">
        <v>5.3</v>
      </c>
      <c r="F141" s="33">
        <v>16.5</v>
      </c>
      <c r="G141" s="34">
        <v>148.69999999999999</v>
      </c>
      <c r="H141" s="33">
        <v>42.63</v>
      </c>
      <c r="I141" s="33">
        <v>35.630000000000003</v>
      </c>
      <c r="J141" s="33">
        <v>88.1</v>
      </c>
      <c r="K141" s="33">
        <v>2</v>
      </c>
      <c r="L141" s="33"/>
    </row>
    <row r="142" spans="1:12" x14ac:dyDescent="0.25">
      <c r="A142" s="25">
        <v>288</v>
      </c>
      <c r="B142" s="20" t="s">
        <v>150</v>
      </c>
      <c r="C142" s="25">
        <v>100</v>
      </c>
      <c r="D142" s="33">
        <v>19.100000000000001</v>
      </c>
      <c r="E142" s="33">
        <v>7.4</v>
      </c>
      <c r="F142" s="33">
        <v>0.5</v>
      </c>
      <c r="G142" s="34">
        <v>145</v>
      </c>
      <c r="H142" s="33">
        <v>57.6</v>
      </c>
      <c r="I142" s="31">
        <v>125.5</v>
      </c>
      <c r="J142" s="33">
        <v>5.4</v>
      </c>
      <c r="K142" s="33">
        <v>1.5</v>
      </c>
      <c r="L142" s="33"/>
    </row>
    <row r="143" spans="1:12" x14ac:dyDescent="0.25">
      <c r="A143" s="25">
        <v>202</v>
      </c>
      <c r="B143" s="20" t="s">
        <v>66</v>
      </c>
      <c r="C143" s="25">
        <v>180</v>
      </c>
      <c r="D143" s="33">
        <v>9.06</v>
      </c>
      <c r="E143" s="33">
        <v>1.07</v>
      </c>
      <c r="F143" s="33">
        <v>51.07</v>
      </c>
      <c r="G143" s="34">
        <v>250.08</v>
      </c>
      <c r="H143" s="33">
        <v>17.899999999999999</v>
      </c>
      <c r="I143" s="31">
        <v>13.79</v>
      </c>
      <c r="J143" s="33">
        <v>59.47</v>
      </c>
      <c r="K143" s="33">
        <v>1.38</v>
      </c>
      <c r="L143" s="33"/>
    </row>
    <row r="144" spans="1:12" x14ac:dyDescent="0.25">
      <c r="A144" s="25"/>
      <c r="B144" s="20" t="s">
        <v>147</v>
      </c>
      <c r="C144" s="25">
        <v>60</v>
      </c>
      <c r="D144" s="30">
        <v>0.84</v>
      </c>
      <c r="E144" s="33">
        <v>0.12</v>
      </c>
      <c r="F144" s="33">
        <v>40.4</v>
      </c>
      <c r="G144" s="34">
        <v>26</v>
      </c>
      <c r="H144" s="31">
        <v>0</v>
      </c>
      <c r="I144" s="33">
        <v>10.4</v>
      </c>
      <c r="J144" s="33">
        <v>0</v>
      </c>
      <c r="K144" s="33">
        <v>0</v>
      </c>
      <c r="L144" s="33"/>
    </row>
    <row r="145" spans="1:13" x14ac:dyDescent="0.25">
      <c r="A145" s="25">
        <v>377</v>
      </c>
      <c r="B145" s="20" t="s">
        <v>151</v>
      </c>
      <c r="C145" s="25" t="s">
        <v>152</v>
      </c>
      <c r="D145" s="33">
        <v>0.1</v>
      </c>
      <c r="E145" s="33">
        <v>0</v>
      </c>
      <c r="F145" s="33">
        <v>15</v>
      </c>
      <c r="G145" s="34">
        <v>60</v>
      </c>
      <c r="H145" s="33">
        <v>1.1000000000000001</v>
      </c>
      <c r="I145" s="31">
        <v>2.8</v>
      </c>
      <c r="J145" s="33">
        <v>1.4</v>
      </c>
      <c r="K145" s="33">
        <v>0.28000000000000003</v>
      </c>
      <c r="L145" s="33"/>
    </row>
    <row r="146" spans="1:13" x14ac:dyDescent="0.25">
      <c r="A146" s="25"/>
      <c r="B146" s="20" t="s">
        <v>20</v>
      </c>
      <c r="C146" s="25">
        <v>60</v>
      </c>
      <c r="D146" s="33">
        <v>4.5599999999999996</v>
      </c>
      <c r="E146" s="33">
        <v>2.88</v>
      </c>
      <c r="F146" s="33">
        <v>27.96</v>
      </c>
      <c r="G146" s="34">
        <v>157.19999999999999</v>
      </c>
      <c r="H146" s="33">
        <v>13.2</v>
      </c>
      <c r="I146" s="31">
        <v>44.4</v>
      </c>
      <c r="J146" s="33">
        <v>17.399999999999999</v>
      </c>
      <c r="K146" s="33">
        <v>0.84</v>
      </c>
      <c r="L146" s="33" t="s">
        <v>128</v>
      </c>
    </row>
    <row r="147" spans="1:13" x14ac:dyDescent="0.25">
      <c r="A147" s="25"/>
      <c r="B147" s="61" t="s">
        <v>74</v>
      </c>
      <c r="C147" s="25"/>
      <c r="D147" s="35">
        <f t="shared" ref="D147:K147" si="12">SUM(D141:D146)</f>
        <v>39.160000000000011</v>
      </c>
      <c r="E147" s="35">
        <f t="shared" si="12"/>
        <v>16.77</v>
      </c>
      <c r="F147" s="35">
        <f t="shared" si="12"/>
        <v>151.43</v>
      </c>
      <c r="G147" s="36">
        <f t="shared" si="12"/>
        <v>786.98</v>
      </c>
      <c r="H147" s="35">
        <f t="shared" si="12"/>
        <v>132.42999999999998</v>
      </c>
      <c r="I147" s="37">
        <f t="shared" si="12"/>
        <v>232.52</v>
      </c>
      <c r="J147" s="35">
        <f t="shared" si="12"/>
        <v>171.77</v>
      </c>
      <c r="K147" s="35">
        <f t="shared" si="12"/>
        <v>6</v>
      </c>
      <c r="L147" s="35" t="s">
        <v>128</v>
      </c>
    </row>
    <row r="148" spans="1:13" x14ac:dyDescent="0.25">
      <c r="A148" s="25"/>
      <c r="B148" s="61" t="s">
        <v>67</v>
      </c>
      <c r="C148" s="25"/>
      <c r="D148" s="35">
        <f t="shared" ref="D148:K148" si="13">D139+D147</f>
        <v>55.300000000000011</v>
      </c>
      <c r="E148" s="35">
        <f t="shared" si="13"/>
        <v>30.729999999999997</v>
      </c>
      <c r="F148" s="35">
        <f t="shared" si="13"/>
        <v>252.67000000000002</v>
      </c>
      <c r="G148" s="35">
        <f t="shared" si="13"/>
        <v>1246.78</v>
      </c>
      <c r="H148" s="35">
        <f t="shared" si="13"/>
        <v>152.32999999999998</v>
      </c>
      <c r="I148" s="35">
        <f t="shared" si="13"/>
        <v>273.92</v>
      </c>
      <c r="J148" s="35">
        <f t="shared" si="13"/>
        <v>186.17000000000002</v>
      </c>
      <c r="K148" s="35">
        <f t="shared" si="13"/>
        <v>6.86</v>
      </c>
      <c r="L148" s="35"/>
    </row>
    <row r="149" spans="1:13" x14ac:dyDescent="0.25">
      <c r="A149" s="25"/>
      <c r="B149" s="61"/>
      <c r="C149" s="25"/>
      <c r="D149" s="35"/>
      <c r="E149" s="35"/>
      <c r="F149" s="35"/>
      <c r="G149" s="36"/>
      <c r="H149" s="35"/>
      <c r="I149" s="37"/>
      <c r="J149" s="35"/>
      <c r="K149" s="35"/>
      <c r="L149" s="33"/>
    </row>
    <row r="150" spans="1:13" x14ac:dyDescent="0.25">
      <c r="A150" s="25"/>
      <c r="B150" s="27" t="s">
        <v>21</v>
      </c>
      <c r="C150" s="25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3" x14ac:dyDescent="0.25">
      <c r="A151" s="32"/>
      <c r="B151" s="61" t="s">
        <v>62</v>
      </c>
      <c r="C151" s="43"/>
      <c r="D151" s="33"/>
      <c r="E151" s="33"/>
      <c r="F151" s="33"/>
      <c r="G151" s="33"/>
      <c r="H151" s="33"/>
      <c r="I151" s="33"/>
      <c r="J151" s="33"/>
      <c r="K151" s="33"/>
      <c r="L151" s="25"/>
    </row>
    <row r="152" spans="1:13" x14ac:dyDescent="0.25">
      <c r="A152" s="25">
        <v>15</v>
      </c>
      <c r="B152" s="20" t="s">
        <v>153</v>
      </c>
      <c r="C152" s="25">
        <v>20</v>
      </c>
      <c r="D152" s="33">
        <v>5.12</v>
      </c>
      <c r="E152" s="33">
        <v>5.89</v>
      </c>
      <c r="F152" s="33">
        <v>0</v>
      </c>
      <c r="G152" s="34">
        <v>72</v>
      </c>
      <c r="H152" s="25">
        <v>176</v>
      </c>
      <c r="I152" s="25">
        <v>100</v>
      </c>
      <c r="J152" s="25">
        <v>7</v>
      </c>
      <c r="K152" s="25">
        <v>0.2</v>
      </c>
      <c r="L152" s="33"/>
    </row>
    <row r="153" spans="1:13" x14ac:dyDescent="0.25">
      <c r="A153" s="43">
        <v>174</v>
      </c>
      <c r="B153" s="67" t="s">
        <v>169</v>
      </c>
      <c r="C153" s="43" t="s">
        <v>170</v>
      </c>
      <c r="D153" s="33">
        <v>7.3</v>
      </c>
      <c r="E153" s="33">
        <v>10.3</v>
      </c>
      <c r="F153" s="33">
        <v>19.7</v>
      </c>
      <c r="G153" s="34">
        <v>158</v>
      </c>
      <c r="H153" s="33">
        <v>0.08</v>
      </c>
      <c r="I153" s="33"/>
      <c r="J153" s="33">
        <v>1.9</v>
      </c>
      <c r="K153" s="33">
        <v>192.7</v>
      </c>
      <c r="L153" s="25"/>
    </row>
    <row r="154" spans="1:13" x14ac:dyDescent="0.25">
      <c r="A154" s="29">
        <v>382</v>
      </c>
      <c r="B154" s="73" t="s">
        <v>156</v>
      </c>
      <c r="C154" s="43">
        <v>200</v>
      </c>
      <c r="D154" s="39">
        <v>3.7</v>
      </c>
      <c r="E154" s="25">
        <v>3.9</v>
      </c>
      <c r="F154" s="25">
        <v>15.4</v>
      </c>
      <c r="G154" s="25">
        <v>145</v>
      </c>
      <c r="H154" s="25">
        <v>0.04</v>
      </c>
      <c r="I154" s="25"/>
      <c r="J154" s="25">
        <v>1.3</v>
      </c>
      <c r="K154" s="25">
        <v>122</v>
      </c>
      <c r="L154" s="33" t="s">
        <v>128</v>
      </c>
    </row>
    <row r="155" spans="1:13" ht="18.75" x14ac:dyDescent="0.3">
      <c r="A155" s="25"/>
      <c r="B155" s="20" t="s">
        <v>20</v>
      </c>
      <c r="C155" s="25">
        <v>40</v>
      </c>
      <c r="D155" s="33">
        <v>3.04</v>
      </c>
      <c r="E155" s="33">
        <v>1.92</v>
      </c>
      <c r="F155" s="33">
        <v>18.64</v>
      </c>
      <c r="G155" s="34">
        <v>104.8</v>
      </c>
      <c r="H155" s="31">
        <v>8.8000000000000007</v>
      </c>
      <c r="I155" s="31">
        <v>29.6</v>
      </c>
      <c r="J155" s="33">
        <v>11.6</v>
      </c>
      <c r="K155" s="33">
        <v>0.56000000000000005</v>
      </c>
      <c r="L155" s="33" t="s">
        <v>128</v>
      </c>
      <c r="M155" s="9"/>
    </row>
    <row r="156" spans="1:13" x14ac:dyDescent="0.25">
      <c r="A156" s="25"/>
      <c r="B156" s="61" t="s">
        <v>73</v>
      </c>
      <c r="C156" s="25"/>
      <c r="D156" s="35">
        <f t="shared" ref="D156:K156" si="14">SUM(D153:D155)</f>
        <v>14.04</v>
      </c>
      <c r="E156" s="35">
        <f t="shared" si="14"/>
        <v>16.12</v>
      </c>
      <c r="F156" s="35">
        <f t="shared" si="14"/>
        <v>53.74</v>
      </c>
      <c r="G156" s="36">
        <f t="shared" si="14"/>
        <v>407.8</v>
      </c>
      <c r="H156" s="35">
        <f t="shared" si="14"/>
        <v>8.92</v>
      </c>
      <c r="I156" s="37">
        <f t="shared" si="14"/>
        <v>29.6</v>
      </c>
      <c r="J156" s="35">
        <f t="shared" si="14"/>
        <v>14.8</v>
      </c>
      <c r="K156" s="35">
        <f t="shared" si="14"/>
        <v>315.26</v>
      </c>
      <c r="L156" s="35"/>
    </row>
    <row r="157" spans="1:13" x14ac:dyDescent="0.25">
      <c r="A157" s="25" t="s">
        <v>128</v>
      </c>
      <c r="B157" s="61" t="s">
        <v>63</v>
      </c>
      <c r="C157" s="25"/>
      <c r="D157" s="35"/>
      <c r="E157" s="35"/>
      <c r="F157" s="35"/>
      <c r="G157" s="36"/>
      <c r="H157" s="35"/>
      <c r="I157" s="37"/>
      <c r="J157" s="35"/>
      <c r="K157" s="35"/>
      <c r="L157" s="33"/>
    </row>
    <row r="158" spans="1:13" x14ac:dyDescent="0.25">
      <c r="A158" s="43">
        <v>82</v>
      </c>
      <c r="B158" s="20" t="s">
        <v>157</v>
      </c>
      <c r="C158" s="25">
        <v>250</v>
      </c>
      <c r="D158" s="33">
        <v>1.75</v>
      </c>
      <c r="E158" s="33">
        <v>4.9000000000000004</v>
      </c>
      <c r="F158" s="33">
        <v>11</v>
      </c>
      <c r="G158" s="34">
        <v>104</v>
      </c>
      <c r="H158" s="33">
        <v>49.75</v>
      </c>
      <c r="I158" s="33">
        <v>54.6</v>
      </c>
      <c r="J158" s="33">
        <v>26.1</v>
      </c>
      <c r="K158" s="33">
        <v>1.3</v>
      </c>
      <c r="L158" s="33"/>
    </row>
    <row r="159" spans="1:13" x14ac:dyDescent="0.25">
      <c r="A159" s="25">
        <v>294</v>
      </c>
      <c r="B159" s="67" t="s">
        <v>158</v>
      </c>
      <c r="C159" s="43">
        <v>100</v>
      </c>
      <c r="D159" s="33">
        <v>15.56</v>
      </c>
      <c r="E159" s="33">
        <v>14.9</v>
      </c>
      <c r="F159" s="33">
        <v>14.4</v>
      </c>
      <c r="G159" s="34">
        <v>243</v>
      </c>
      <c r="H159" s="33"/>
      <c r="I159" s="33"/>
      <c r="J159" s="33"/>
      <c r="K159" s="33"/>
      <c r="L159" s="57"/>
    </row>
    <row r="160" spans="1:13" x14ac:dyDescent="0.25">
      <c r="A160" s="25">
        <v>304</v>
      </c>
      <c r="B160" s="20" t="s">
        <v>95</v>
      </c>
      <c r="C160" s="25">
        <v>180</v>
      </c>
      <c r="D160" s="57">
        <v>7.92</v>
      </c>
      <c r="E160" s="57">
        <v>6.8</v>
      </c>
      <c r="F160" s="57">
        <v>45.5</v>
      </c>
      <c r="G160" s="58">
        <v>276</v>
      </c>
      <c r="H160" s="59">
        <v>19.8</v>
      </c>
      <c r="I160" s="59">
        <v>161.30000000000001</v>
      </c>
      <c r="J160" s="59">
        <v>56.7</v>
      </c>
      <c r="K160" s="57">
        <v>1.8</v>
      </c>
      <c r="L160" s="33"/>
    </row>
    <row r="161" spans="1:12" x14ac:dyDescent="0.25">
      <c r="A161" s="25"/>
      <c r="B161" s="20" t="s">
        <v>147</v>
      </c>
      <c r="C161" s="25">
        <v>60</v>
      </c>
      <c r="D161" s="30">
        <v>0.84</v>
      </c>
      <c r="E161" s="33">
        <v>0.12</v>
      </c>
      <c r="F161" s="33">
        <v>40.4</v>
      </c>
      <c r="G161" s="34">
        <v>26</v>
      </c>
      <c r="H161" s="31">
        <v>0</v>
      </c>
      <c r="I161" s="33">
        <v>10.4</v>
      </c>
      <c r="J161" s="33">
        <v>0</v>
      </c>
      <c r="K161" s="33">
        <v>0</v>
      </c>
      <c r="L161" s="33"/>
    </row>
    <row r="162" spans="1:12" x14ac:dyDescent="0.25">
      <c r="A162" s="25">
        <v>377</v>
      </c>
      <c r="B162" s="20" t="s">
        <v>151</v>
      </c>
      <c r="C162" s="25" t="s">
        <v>152</v>
      </c>
      <c r="D162" s="33">
        <v>0.1</v>
      </c>
      <c r="E162" s="33">
        <v>0</v>
      </c>
      <c r="F162" s="33">
        <v>15</v>
      </c>
      <c r="G162" s="34">
        <v>60</v>
      </c>
      <c r="H162" s="33">
        <v>1.1000000000000001</v>
      </c>
      <c r="I162" s="31">
        <v>2.8</v>
      </c>
      <c r="J162" s="33">
        <v>1.4</v>
      </c>
      <c r="K162" s="33">
        <v>0.28000000000000003</v>
      </c>
      <c r="L162" s="33" t="s">
        <v>128</v>
      </c>
    </row>
    <row r="163" spans="1:12" x14ac:dyDescent="0.25">
      <c r="A163" s="25"/>
      <c r="B163" s="20" t="s">
        <v>20</v>
      </c>
      <c r="C163" s="25">
        <v>60</v>
      </c>
      <c r="D163" s="33">
        <v>4.5599999999999996</v>
      </c>
      <c r="E163" s="33">
        <v>2.88</v>
      </c>
      <c r="F163" s="33">
        <v>27.96</v>
      </c>
      <c r="G163" s="34">
        <v>157.19999999999999</v>
      </c>
      <c r="H163" s="33">
        <v>13.2</v>
      </c>
      <c r="I163" s="31">
        <v>44.4</v>
      </c>
      <c r="J163" s="33">
        <v>17.399999999999999</v>
      </c>
      <c r="K163" s="33">
        <v>0.84</v>
      </c>
      <c r="L163" s="33" t="s">
        <v>128</v>
      </c>
    </row>
    <row r="164" spans="1:12" x14ac:dyDescent="0.25">
      <c r="A164" s="25"/>
      <c r="B164" s="61" t="s">
        <v>74</v>
      </c>
      <c r="C164" s="25"/>
      <c r="D164" s="35">
        <f t="shared" ref="D164:K164" si="15">SUM(D158:D163)</f>
        <v>30.730000000000004</v>
      </c>
      <c r="E164" s="35">
        <f t="shared" si="15"/>
        <v>29.6</v>
      </c>
      <c r="F164" s="35">
        <f t="shared" si="15"/>
        <v>154.26000000000002</v>
      </c>
      <c r="G164" s="36">
        <f t="shared" si="15"/>
        <v>866.2</v>
      </c>
      <c r="H164" s="35">
        <f t="shared" si="15"/>
        <v>83.85</v>
      </c>
      <c r="I164" s="37">
        <f t="shared" si="15"/>
        <v>273.5</v>
      </c>
      <c r="J164" s="35">
        <f t="shared" si="15"/>
        <v>101.60000000000002</v>
      </c>
      <c r="K164" s="35">
        <f t="shared" si="15"/>
        <v>4.22</v>
      </c>
      <c r="L164" s="35"/>
    </row>
    <row r="165" spans="1:12" x14ac:dyDescent="0.25">
      <c r="A165" s="25"/>
      <c r="B165" s="61" t="s">
        <v>67</v>
      </c>
      <c r="C165" s="52"/>
      <c r="D165" s="35">
        <f t="shared" ref="D165:K165" si="16">D156+D164</f>
        <v>44.77</v>
      </c>
      <c r="E165" s="35">
        <f t="shared" si="16"/>
        <v>45.72</v>
      </c>
      <c r="F165" s="35">
        <f t="shared" si="16"/>
        <v>208.00000000000003</v>
      </c>
      <c r="G165" s="35">
        <f t="shared" si="16"/>
        <v>1274</v>
      </c>
      <c r="H165" s="35">
        <f t="shared" si="16"/>
        <v>92.77</v>
      </c>
      <c r="I165" s="35">
        <f t="shared" si="16"/>
        <v>303.10000000000002</v>
      </c>
      <c r="J165" s="35">
        <f t="shared" si="16"/>
        <v>116.40000000000002</v>
      </c>
      <c r="K165" s="35">
        <f t="shared" si="16"/>
        <v>319.48</v>
      </c>
      <c r="L165" s="33"/>
    </row>
    <row r="166" spans="1:12" x14ac:dyDescent="0.25">
      <c r="A166" s="25"/>
      <c r="B166" s="20"/>
      <c r="C166" s="52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x14ac:dyDescent="0.25">
      <c r="A167" s="25"/>
      <c r="B167" s="27" t="s">
        <v>24</v>
      </c>
      <c r="C167" s="25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x14ac:dyDescent="0.25">
      <c r="A168" s="25" t="s">
        <v>128</v>
      </c>
      <c r="B168" s="27" t="s">
        <v>62</v>
      </c>
      <c r="C168" s="25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30" x14ac:dyDescent="0.25">
      <c r="A169" s="25">
        <v>223</v>
      </c>
      <c r="B169" s="20" t="s">
        <v>159</v>
      </c>
      <c r="C169" s="25">
        <v>170</v>
      </c>
      <c r="D169" s="33">
        <v>14.5</v>
      </c>
      <c r="E169" s="33">
        <v>9.9700000000000006</v>
      </c>
      <c r="F169" s="33">
        <v>15.64</v>
      </c>
      <c r="G169" s="34">
        <v>209</v>
      </c>
      <c r="H169" s="33">
        <v>157</v>
      </c>
      <c r="I169" s="33">
        <v>189.2</v>
      </c>
      <c r="J169" s="33">
        <v>22.6</v>
      </c>
      <c r="K169" s="33">
        <v>0.62</v>
      </c>
      <c r="L169" s="33"/>
    </row>
    <row r="170" spans="1:12" x14ac:dyDescent="0.25">
      <c r="A170" s="29">
        <v>376</v>
      </c>
      <c r="B170" s="20" t="s">
        <v>18</v>
      </c>
      <c r="C170" s="25" t="s">
        <v>117</v>
      </c>
      <c r="D170" s="33">
        <v>0.1</v>
      </c>
      <c r="E170" s="33">
        <v>0.02</v>
      </c>
      <c r="F170" s="33">
        <v>15</v>
      </c>
      <c r="G170" s="34">
        <v>60</v>
      </c>
      <c r="H170" s="33">
        <v>11.1</v>
      </c>
      <c r="I170" s="31">
        <v>1.4</v>
      </c>
      <c r="J170" s="33">
        <v>2.8</v>
      </c>
      <c r="K170" s="33">
        <v>0.3</v>
      </c>
      <c r="L170" s="33" t="s">
        <v>128</v>
      </c>
    </row>
    <row r="171" spans="1:12" x14ac:dyDescent="0.25">
      <c r="A171" s="32"/>
      <c r="B171" s="20" t="s">
        <v>20</v>
      </c>
      <c r="C171" s="25">
        <v>40</v>
      </c>
      <c r="D171" s="33">
        <v>3.04</v>
      </c>
      <c r="E171" s="33">
        <v>1.92</v>
      </c>
      <c r="F171" s="33">
        <v>18.64</v>
      </c>
      <c r="G171" s="34">
        <v>104.8</v>
      </c>
      <c r="H171" s="31">
        <v>8.8000000000000007</v>
      </c>
      <c r="I171" s="31">
        <v>29.6</v>
      </c>
      <c r="J171" s="33">
        <v>11.6</v>
      </c>
      <c r="K171" s="33">
        <v>0.56000000000000005</v>
      </c>
      <c r="L171" s="33" t="s">
        <v>128</v>
      </c>
    </row>
    <row r="172" spans="1:12" x14ac:dyDescent="0.25">
      <c r="A172" s="32"/>
      <c r="B172" s="61" t="s">
        <v>73</v>
      </c>
      <c r="C172" s="25"/>
      <c r="D172" s="35">
        <f t="shared" ref="D172:K172" si="17">SUM(D169:D171)</f>
        <v>17.64</v>
      </c>
      <c r="E172" s="35">
        <f t="shared" si="17"/>
        <v>11.91</v>
      </c>
      <c r="F172" s="35">
        <f t="shared" si="17"/>
        <v>49.28</v>
      </c>
      <c r="G172" s="36">
        <f t="shared" si="17"/>
        <v>373.8</v>
      </c>
      <c r="H172" s="35">
        <f t="shared" si="17"/>
        <v>176.9</v>
      </c>
      <c r="I172" s="37">
        <f t="shared" si="17"/>
        <v>220.2</v>
      </c>
      <c r="J172" s="35">
        <f t="shared" si="17"/>
        <v>37</v>
      </c>
      <c r="K172" s="35">
        <f t="shared" si="17"/>
        <v>1.48</v>
      </c>
      <c r="L172" s="35"/>
    </row>
    <row r="173" spans="1:12" x14ac:dyDescent="0.25">
      <c r="A173" s="25" t="s">
        <v>128</v>
      </c>
      <c r="B173" s="61" t="s">
        <v>63</v>
      </c>
      <c r="C173" s="25"/>
      <c r="D173" s="35"/>
      <c r="E173" s="35"/>
      <c r="F173" s="35"/>
      <c r="G173" s="36"/>
      <c r="H173" s="35"/>
      <c r="I173" s="37"/>
      <c r="J173" s="35"/>
      <c r="K173" s="35"/>
      <c r="L173" s="33"/>
    </row>
    <row r="174" spans="1:12" x14ac:dyDescent="0.25">
      <c r="A174" s="25">
        <v>101</v>
      </c>
      <c r="B174" s="20" t="s">
        <v>148</v>
      </c>
      <c r="C174" s="25">
        <v>250</v>
      </c>
      <c r="D174" s="33" t="s">
        <v>149</v>
      </c>
      <c r="E174" s="33">
        <v>6.5</v>
      </c>
      <c r="F174" s="33">
        <v>12.13</v>
      </c>
      <c r="G174" s="34">
        <v>85.75</v>
      </c>
      <c r="H174" s="33">
        <v>26.7</v>
      </c>
      <c r="I174" s="31">
        <v>22.78</v>
      </c>
      <c r="J174" s="33">
        <v>55.98</v>
      </c>
      <c r="K174" s="33">
        <v>0.88</v>
      </c>
      <c r="L174" s="33"/>
    </row>
    <row r="175" spans="1:12" x14ac:dyDescent="0.25">
      <c r="A175" s="25">
        <v>229</v>
      </c>
      <c r="B175" s="20" t="s">
        <v>35</v>
      </c>
      <c r="C175" s="25" t="s">
        <v>171</v>
      </c>
      <c r="D175" s="33">
        <v>9.75</v>
      </c>
      <c r="E175" s="33">
        <v>4.95</v>
      </c>
      <c r="F175" s="33">
        <v>3.8</v>
      </c>
      <c r="G175" s="34">
        <v>135</v>
      </c>
      <c r="H175" s="33">
        <v>39.07</v>
      </c>
      <c r="I175" s="33">
        <v>162.19</v>
      </c>
      <c r="J175" s="33">
        <v>48.53</v>
      </c>
      <c r="K175" s="33">
        <v>0.85</v>
      </c>
      <c r="L175" s="33"/>
    </row>
    <row r="176" spans="1:12" x14ac:dyDescent="0.25">
      <c r="A176" s="25">
        <v>128</v>
      </c>
      <c r="B176" s="20" t="s">
        <v>26</v>
      </c>
      <c r="C176" s="25">
        <v>180</v>
      </c>
      <c r="D176" s="33">
        <v>4.8</v>
      </c>
      <c r="E176" s="33">
        <v>9.6</v>
      </c>
      <c r="F176" s="33">
        <v>31.56</v>
      </c>
      <c r="G176" s="34">
        <v>196.20000000000002</v>
      </c>
      <c r="H176" s="33">
        <v>50.04</v>
      </c>
      <c r="I176" s="33" t="s">
        <v>172</v>
      </c>
      <c r="J176" s="33">
        <v>26.2</v>
      </c>
      <c r="K176" s="33">
        <v>1.08</v>
      </c>
      <c r="L176" s="33"/>
    </row>
    <row r="177" spans="1:12" x14ac:dyDescent="0.25">
      <c r="A177" s="25"/>
      <c r="B177" s="20" t="s">
        <v>147</v>
      </c>
      <c r="C177" s="25">
        <v>60</v>
      </c>
      <c r="D177" s="30">
        <v>0.84</v>
      </c>
      <c r="E177" s="33">
        <v>0.12</v>
      </c>
      <c r="F177" s="33">
        <v>40.4</v>
      </c>
      <c r="G177" s="34">
        <v>26</v>
      </c>
      <c r="H177" s="31">
        <v>0</v>
      </c>
      <c r="I177" s="33">
        <v>10.4</v>
      </c>
      <c r="J177" s="33">
        <v>0</v>
      </c>
      <c r="K177" s="33">
        <v>0</v>
      </c>
      <c r="L177" s="33"/>
    </row>
    <row r="178" spans="1:12" x14ac:dyDescent="0.25">
      <c r="A178" s="25">
        <v>377</v>
      </c>
      <c r="B178" s="20" t="s">
        <v>151</v>
      </c>
      <c r="C178" s="25" t="s">
        <v>152</v>
      </c>
      <c r="D178" s="33">
        <v>0.1</v>
      </c>
      <c r="E178" s="33">
        <v>0</v>
      </c>
      <c r="F178" s="33">
        <v>15</v>
      </c>
      <c r="G178" s="34">
        <v>60</v>
      </c>
      <c r="H178" s="33">
        <v>1.1000000000000001</v>
      </c>
      <c r="I178" s="31">
        <v>2.8</v>
      </c>
      <c r="J178" s="33">
        <v>1.4</v>
      </c>
      <c r="K178" s="33">
        <v>0.28000000000000003</v>
      </c>
      <c r="L178" s="33" t="s">
        <v>128</v>
      </c>
    </row>
    <row r="179" spans="1:12" x14ac:dyDescent="0.25">
      <c r="A179" s="32"/>
      <c r="B179" s="20" t="s">
        <v>20</v>
      </c>
      <c r="C179" s="25">
        <v>60</v>
      </c>
      <c r="D179" s="33">
        <v>4.5599999999999996</v>
      </c>
      <c r="E179" s="33">
        <v>2.88</v>
      </c>
      <c r="F179" s="33">
        <v>27.96</v>
      </c>
      <c r="G179" s="34">
        <v>157.19999999999999</v>
      </c>
      <c r="H179" s="33">
        <v>13.2</v>
      </c>
      <c r="I179" s="31">
        <v>44.4</v>
      </c>
      <c r="J179" s="33">
        <v>17.399999999999999</v>
      </c>
      <c r="K179" s="33">
        <v>0.84</v>
      </c>
      <c r="L179" s="33" t="s">
        <v>128</v>
      </c>
    </row>
    <row r="180" spans="1:12" x14ac:dyDescent="0.25">
      <c r="A180" s="32"/>
      <c r="B180" s="61" t="s">
        <v>74</v>
      </c>
      <c r="C180" s="25"/>
      <c r="D180" s="35">
        <f t="shared" ref="D180:K180" si="18">SUM(D175:D179)</f>
        <v>20.05</v>
      </c>
      <c r="E180" s="35">
        <f t="shared" si="18"/>
        <v>17.55</v>
      </c>
      <c r="F180" s="35">
        <f t="shared" si="18"/>
        <v>118.72</v>
      </c>
      <c r="G180" s="36">
        <f t="shared" si="18"/>
        <v>574.40000000000009</v>
      </c>
      <c r="H180" s="35">
        <f t="shared" si="18"/>
        <v>103.41</v>
      </c>
      <c r="I180" s="37">
        <f t="shared" si="18"/>
        <v>219.79000000000002</v>
      </c>
      <c r="J180" s="35">
        <f t="shared" si="18"/>
        <v>93.53</v>
      </c>
      <c r="K180" s="35">
        <f t="shared" si="18"/>
        <v>3.05</v>
      </c>
      <c r="L180" s="35"/>
    </row>
    <row r="181" spans="1:12" ht="23.25" customHeight="1" x14ac:dyDescent="0.25">
      <c r="A181" s="32"/>
      <c r="B181" s="61" t="s">
        <v>67</v>
      </c>
      <c r="C181" s="25"/>
      <c r="D181" s="35">
        <f t="shared" ref="D181:K181" si="19">D172+D180</f>
        <v>37.69</v>
      </c>
      <c r="E181" s="35">
        <f t="shared" si="19"/>
        <v>29.46</v>
      </c>
      <c r="F181" s="35">
        <f t="shared" si="19"/>
        <v>168</v>
      </c>
      <c r="G181" s="35">
        <f t="shared" si="19"/>
        <v>948.2</v>
      </c>
      <c r="H181" s="35">
        <f t="shared" si="19"/>
        <v>280.31</v>
      </c>
      <c r="I181" s="35">
        <f t="shared" si="19"/>
        <v>439.99</v>
      </c>
      <c r="J181" s="35">
        <f t="shared" si="19"/>
        <v>130.53</v>
      </c>
      <c r="K181" s="35">
        <f t="shared" si="19"/>
        <v>4.5299999999999994</v>
      </c>
      <c r="L181" s="35"/>
    </row>
    <row r="182" spans="1:12" ht="14.25" customHeight="1" x14ac:dyDescent="0.25">
      <c r="A182" s="32"/>
      <c r="B182" s="61"/>
      <c r="C182" s="25"/>
      <c r="D182" s="35"/>
      <c r="E182" s="35"/>
      <c r="F182" s="35"/>
      <c r="G182" s="36"/>
      <c r="H182" s="35"/>
      <c r="I182" s="37"/>
      <c r="J182" s="35"/>
      <c r="K182" s="35"/>
      <c r="L182" s="33"/>
    </row>
    <row r="183" spans="1:12" x14ac:dyDescent="0.25">
      <c r="A183" s="32"/>
      <c r="B183" s="27" t="s">
        <v>28</v>
      </c>
      <c r="C183" s="25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x14ac:dyDescent="0.25">
      <c r="A184" s="25" t="s">
        <v>128</v>
      </c>
      <c r="B184" s="27" t="s">
        <v>62</v>
      </c>
      <c r="C184" s="25"/>
      <c r="D184" s="62"/>
      <c r="E184" s="62"/>
      <c r="F184" s="62"/>
      <c r="G184" s="62"/>
      <c r="H184" s="33"/>
      <c r="I184" s="33"/>
      <c r="J184" s="33"/>
      <c r="K184" s="33"/>
      <c r="L184" s="26"/>
    </row>
    <row r="185" spans="1:12" x14ac:dyDescent="0.25">
      <c r="A185" s="25">
        <v>243</v>
      </c>
      <c r="B185" s="28" t="s">
        <v>173</v>
      </c>
      <c r="C185" s="29">
        <v>90</v>
      </c>
      <c r="D185" s="30">
        <v>8.52</v>
      </c>
      <c r="E185" s="31">
        <v>23.9</v>
      </c>
      <c r="F185" s="25">
        <v>0.3</v>
      </c>
      <c r="G185" s="25">
        <v>224.44</v>
      </c>
      <c r="H185" s="26">
        <v>28.38</v>
      </c>
      <c r="I185" s="26">
        <v>18.899999999999999</v>
      </c>
      <c r="J185" s="26">
        <v>140</v>
      </c>
      <c r="K185" s="26">
        <v>1.67</v>
      </c>
      <c r="L185" s="57"/>
    </row>
    <row r="186" spans="1:12" x14ac:dyDescent="0.25">
      <c r="A186" s="25">
        <v>304</v>
      </c>
      <c r="B186" s="20" t="s">
        <v>95</v>
      </c>
      <c r="C186" s="25">
        <v>150</v>
      </c>
      <c r="D186" s="57">
        <v>4.2</v>
      </c>
      <c r="E186" s="57">
        <v>6.8</v>
      </c>
      <c r="F186" s="57">
        <v>44</v>
      </c>
      <c r="G186" s="58">
        <v>176</v>
      </c>
      <c r="H186" s="59">
        <v>19.8</v>
      </c>
      <c r="I186" s="59">
        <v>161.30000000000001</v>
      </c>
      <c r="J186" s="59">
        <v>56.7</v>
      </c>
      <c r="K186" s="57">
        <v>1.8</v>
      </c>
      <c r="L186" s="33"/>
    </row>
    <row r="187" spans="1:12" x14ac:dyDescent="0.25">
      <c r="A187" s="25" t="s">
        <v>128</v>
      </c>
      <c r="B187" s="20" t="s">
        <v>147</v>
      </c>
      <c r="C187" s="25">
        <v>60</v>
      </c>
      <c r="D187" s="30">
        <v>0.84</v>
      </c>
      <c r="E187" s="33">
        <v>0.12</v>
      </c>
      <c r="F187" s="33">
        <v>40.4</v>
      </c>
      <c r="G187" s="34">
        <v>26</v>
      </c>
      <c r="H187" s="31">
        <v>0</v>
      </c>
      <c r="I187" s="33">
        <v>10.4</v>
      </c>
      <c r="J187" s="33">
        <v>0</v>
      </c>
      <c r="K187" s="33">
        <v>0</v>
      </c>
      <c r="L187" s="33"/>
    </row>
    <row r="188" spans="1:12" x14ac:dyDescent="0.25">
      <c r="A188" s="29">
        <v>376</v>
      </c>
      <c r="B188" s="20" t="s">
        <v>18</v>
      </c>
      <c r="C188" s="25" t="s">
        <v>117</v>
      </c>
      <c r="D188" s="33">
        <v>0.1</v>
      </c>
      <c r="E188" s="33">
        <v>0.02</v>
      </c>
      <c r="F188" s="33">
        <v>15</v>
      </c>
      <c r="G188" s="34">
        <v>60</v>
      </c>
      <c r="H188" s="33">
        <v>11.1</v>
      </c>
      <c r="I188" s="31">
        <v>1.4</v>
      </c>
      <c r="J188" s="33">
        <v>2.8</v>
      </c>
      <c r="K188" s="33">
        <v>0.3</v>
      </c>
      <c r="L188" s="33" t="s">
        <v>128</v>
      </c>
    </row>
    <row r="189" spans="1:12" x14ac:dyDescent="0.25">
      <c r="A189" s="32"/>
      <c r="B189" s="20" t="s">
        <v>20</v>
      </c>
      <c r="C189" s="25">
        <v>40</v>
      </c>
      <c r="D189" s="33">
        <v>3.04</v>
      </c>
      <c r="E189" s="33">
        <v>1.92</v>
      </c>
      <c r="F189" s="33">
        <v>18.64</v>
      </c>
      <c r="G189" s="34">
        <v>104.8</v>
      </c>
      <c r="H189" s="31">
        <v>8.8000000000000007</v>
      </c>
      <c r="I189" s="31">
        <v>29.6</v>
      </c>
      <c r="J189" s="33">
        <v>11.6</v>
      </c>
      <c r="K189" s="33">
        <v>0.56000000000000005</v>
      </c>
      <c r="L189" s="35" t="s">
        <v>128</v>
      </c>
    </row>
    <row r="190" spans="1:12" x14ac:dyDescent="0.25">
      <c r="A190" s="32"/>
      <c r="B190" s="61" t="s">
        <v>73</v>
      </c>
      <c r="C190" s="25"/>
      <c r="D190" s="35">
        <f t="shared" ref="D190:K190" si="20">SUM(D185:D189)</f>
        <v>16.7</v>
      </c>
      <c r="E190" s="35">
        <f t="shared" si="20"/>
        <v>32.76</v>
      </c>
      <c r="F190" s="35">
        <f t="shared" si="20"/>
        <v>118.33999999999999</v>
      </c>
      <c r="G190" s="36">
        <f t="shared" si="20"/>
        <v>591.24</v>
      </c>
      <c r="H190" s="35">
        <f t="shared" si="20"/>
        <v>68.08</v>
      </c>
      <c r="I190" s="37">
        <f t="shared" si="20"/>
        <v>221.60000000000002</v>
      </c>
      <c r="J190" s="35">
        <f t="shared" si="20"/>
        <v>211.1</v>
      </c>
      <c r="K190" s="35">
        <f t="shared" si="20"/>
        <v>4.33</v>
      </c>
      <c r="L190" s="33"/>
    </row>
    <row r="191" spans="1:12" x14ac:dyDescent="0.25">
      <c r="A191" s="25" t="s">
        <v>128</v>
      </c>
      <c r="B191" s="61" t="s">
        <v>63</v>
      </c>
      <c r="C191" s="25"/>
      <c r="D191" s="35"/>
      <c r="E191" s="35"/>
      <c r="F191" s="35"/>
      <c r="G191" s="36"/>
      <c r="H191" s="35"/>
      <c r="I191" s="37"/>
      <c r="J191" s="35"/>
      <c r="K191" s="35"/>
      <c r="L191" s="33"/>
    </row>
    <row r="192" spans="1:12" x14ac:dyDescent="0.25">
      <c r="A192" s="32">
        <v>103</v>
      </c>
      <c r="B192" s="20" t="s">
        <v>174</v>
      </c>
      <c r="C192" s="25">
        <v>250</v>
      </c>
      <c r="D192" s="33">
        <v>2.7</v>
      </c>
      <c r="E192" s="33">
        <v>6.2</v>
      </c>
      <c r="F192" s="33">
        <v>17.5</v>
      </c>
      <c r="G192" s="34">
        <v>118</v>
      </c>
      <c r="H192" s="33">
        <v>29.2</v>
      </c>
      <c r="I192" s="33">
        <v>67.599999999999994</v>
      </c>
      <c r="J192" s="33">
        <v>27.3</v>
      </c>
      <c r="K192" s="33">
        <v>1.1000000000000001</v>
      </c>
      <c r="L192" s="33"/>
    </row>
    <row r="193" spans="1:12" x14ac:dyDescent="0.25">
      <c r="A193" s="32">
        <v>293</v>
      </c>
      <c r="B193" s="20" t="s">
        <v>99</v>
      </c>
      <c r="C193" s="25">
        <v>100</v>
      </c>
      <c r="D193" s="33">
        <v>24.26</v>
      </c>
      <c r="E193" s="33">
        <v>24.3</v>
      </c>
      <c r="F193" s="33">
        <v>0.1</v>
      </c>
      <c r="G193" s="34">
        <v>316</v>
      </c>
      <c r="H193" s="33">
        <v>50.1</v>
      </c>
      <c r="I193" s="33">
        <v>24.9</v>
      </c>
      <c r="J193" s="33">
        <v>178</v>
      </c>
      <c r="K193" s="33">
        <v>1.7</v>
      </c>
      <c r="L193" s="33"/>
    </row>
    <row r="194" spans="1:12" x14ac:dyDescent="0.25">
      <c r="A194" s="25">
        <v>310</v>
      </c>
      <c r="B194" s="20" t="s">
        <v>175</v>
      </c>
      <c r="C194" s="25">
        <v>180</v>
      </c>
      <c r="D194" s="33">
        <v>4.5</v>
      </c>
      <c r="E194" s="33">
        <v>9.1</v>
      </c>
      <c r="F194" s="33">
        <v>31.9</v>
      </c>
      <c r="G194" s="34">
        <v>240</v>
      </c>
      <c r="H194" s="33">
        <v>31.2</v>
      </c>
      <c r="I194" s="33">
        <v>46.4</v>
      </c>
      <c r="J194" s="33">
        <v>127.6</v>
      </c>
      <c r="K194" s="33">
        <v>1.9</v>
      </c>
      <c r="L194" s="33"/>
    </row>
    <row r="195" spans="1:12" x14ac:dyDescent="0.25">
      <c r="A195" s="25" t="s">
        <v>128</v>
      </c>
      <c r="B195" s="20" t="s">
        <v>147</v>
      </c>
      <c r="C195" s="25">
        <v>60</v>
      </c>
      <c r="D195" s="30">
        <v>0.84</v>
      </c>
      <c r="E195" s="33">
        <v>0.12</v>
      </c>
      <c r="F195" s="33">
        <v>40.4</v>
      </c>
      <c r="G195" s="34">
        <v>26</v>
      </c>
      <c r="H195" s="31">
        <v>0</v>
      </c>
      <c r="I195" s="33">
        <v>10.4</v>
      </c>
      <c r="J195" s="33">
        <v>0</v>
      </c>
      <c r="K195" s="33">
        <v>0</v>
      </c>
      <c r="L195" s="33" t="s">
        <v>128</v>
      </c>
    </row>
    <row r="196" spans="1:12" x14ac:dyDescent="0.25">
      <c r="A196" s="25">
        <v>377</v>
      </c>
      <c r="B196" s="20" t="s">
        <v>151</v>
      </c>
      <c r="C196" s="25" t="s">
        <v>152</v>
      </c>
      <c r="D196" s="33">
        <v>0.1</v>
      </c>
      <c r="E196" s="33">
        <v>0</v>
      </c>
      <c r="F196" s="33">
        <v>15</v>
      </c>
      <c r="G196" s="34">
        <v>60</v>
      </c>
      <c r="H196" s="33">
        <v>1.1000000000000001</v>
      </c>
      <c r="I196" s="31">
        <v>2.8</v>
      </c>
      <c r="J196" s="33">
        <v>1.4</v>
      </c>
      <c r="K196" s="33">
        <v>0.28000000000000003</v>
      </c>
      <c r="L196" s="35" t="s">
        <v>128</v>
      </c>
    </row>
    <row r="197" spans="1:12" x14ac:dyDescent="0.25">
      <c r="A197" s="25"/>
      <c r="B197" s="20" t="s">
        <v>160</v>
      </c>
      <c r="C197" s="25">
        <v>30</v>
      </c>
      <c r="D197" s="33">
        <v>2.4</v>
      </c>
      <c r="E197" s="33">
        <v>0.3</v>
      </c>
      <c r="F197" s="33">
        <v>14.4</v>
      </c>
      <c r="G197" s="34">
        <v>105</v>
      </c>
      <c r="H197" s="33">
        <v>9.25</v>
      </c>
      <c r="I197" s="31">
        <v>31.8</v>
      </c>
      <c r="J197" s="33">
        <v>7.5</v>
      </c>
      <c r="K197" s="33">
        <v>0.9</v>
      </c>
      <c r="L197" s="33"/>
    </row>
    <row r="198" spans="1:12" x14ac:dyDescent="0.25">
      <c r="A198" s="32"/>
      <c r="B198" s="20" t="s">
        <v>20</v>
      </c>
      <c r="C198" s="25">
        <v>60</v>
      </c>
      <c r="D198" s="33">
        <v>4.5599999999999996</v>
      </c>
      <c r="E198" s="33">
        <v>2.88</v>
      </c>
      <c r="F198" s="33">
        <v>27.96</v>
      </c>
      <c r="G198" s="34">
        <v>157.19999999999999</v>
      </c>
      <c r="H198" s="33">
        <v>13.2</v>
      </c>
      <c r="I198" s="31">
        <v>44.4</v>
      </c>
      <c r="J198" s="33">
        <v>17.399999999999999</v>
      </c>
      <c r="K198" s="33">
        <v>0.84</v>
      </c>
      <c r="L198" s="33" t="s">
        <v>128</v>
      </c>
    </row>
    <row r="199" spans="1:12" ht="14.25" customHeight="1" x14ac:dyDescent="0.25">
      <c r="A199" s="32"/>
      <c r="B199" s="61" t="s">
        <v>74</v>
      </c>
      <c r="C199" s="25"/>
      <c r="D199" s="35">
        <f t="shared" ref="D199:K199" si="21">SUM(D192:D198)</f>
        <v>39.360000000000007</v>
      </c>
      <c r="E199" s="35">
        <f t="shared" si="21"/>
        <v>42.9</v>
      </c>
      <c r="F199" s="35">
        <f t="shared" si="21"/>
        <v>147.26000000000002</v>
      </c>
      <c r="G199" s="36">
        <f t="shared" si="21"/>
        <v>1022.2</v>
      </c>
      <c r="H199" s="35">
        <f t="shared" si="21"/>
        <v>134.04999999999998</v>
      </c>
      <c r="I199" s="37">
        <f t="shared" si="21"/>
        <v>228.30000000000004</v>
      </c>
      <c r="J199" s="35">
        <f t="shared" si="21"/>
        <v>359.19999999999993</v>
      </c>
      <c r="K199" s="35">
        <f t="shared" si="21"/>
        <v>6.72</v>
      </c>
      <c r="L199" s="35"/>
    </row>
    <row r="200" spans="1:12" x14ac:dyDescent="0.25">
      <c r="A200" s="32"/>
      <c r="B200" s="61" t="s">
        <v>67</v>
      </c>
      <c r="C200" s="25"/>
      <c r="D200" s="35">
        <f t="shared" ref="D200:K200" si="22">D190+D199</f>
        <v>56.06</v>
      </c>
      <c r="E200" s="35">
        <f t="shared" si="22"/>
        <v>75.66</v>
      </c>
      <c r="F200" s="35">
        <f t="shared" si="22"/>
        <v>265.60000000000002</v>
      </c>
      <c r="G200" s="35">
        <f t="shared" si="22"/>
        <v>1613.44</v>
      </c>
      <c r="H200" s="35">
        <f t="shared" si="22"/>
        <v>202.13</v>
      </c>
      <c r="I200" s="35">
        <f t="shared" si="22"/>
        <v>449.90000000000009</v>
      </c>
      <c r="J200" s="35">
        <f t="shared" si="22"/>
        <v>570.29999999999995</v>
      </c>
      <c r="K200" s="35">
        <f t="shared" si="22"/>
        <v>11.05</v>
      </c>
      <c r="L200" s="57"/>
    </row>
    <row r="201" spans="1:12" x14ac:dyDescent="0.25">
      <c r="A201" s="13"/>
      <c r="B201" s="61"/>
      <c r="C201" s="25"/>
      <c r="D201" s="35"/>
      <c r="E201" s="35"/>
      <c r="F201" s="35"/>
      <c r="G201" s="35"/>
      <c r="H201" s="35"/>
      <c r="I201" s="35"/>
      <c r="J201" s="35"/>
      <c r="K201" s="35"/>
      <c r="L201" s="57"/>
    </row>
    <row r="202" spans="1:12" x14ac:dyDescent="0.25">
      <c r="A202" s="13"/>
      <c r="B202" s="27" t="s">
        <v>29</v>
      </c>
      <c r="C202" s="81"/>
      <c r="D202" s="57"/>
      <c r="E202" s="57"/>
      <c r="F202" s="57"/>
      <c r="G202" s="57"/>
      <c r="H202" s="57"/>
      <c r="I202" s="57"/>
      <c r="J202" s="57"/>
      <c r="K202" s="57"/>
      <c r="L202" s="25"/>
    </row>
    <row r="203" spans="1:12" x14ac:dyDescent="0.25">
      <c r="A203" s="32"/>
      <c r="B203" s="27" t="s">
        <v>62</v>
      </c>
      <c r="C203" s="81"/>
      <c r="D203" s="57"/>
      <c r="E203" s="57"/>
      <c r="F203" s="57"/>
      <c r="G203" s="57"/>
      <c r="H203" s="57"/>
      <c r="I203" s="57"/>
      <c r="J203" s="57"/>
      <c r="K203" s="57"/>
      <c r="L203" s="33"/>
    </row>
    <row r="204" spans="1:12" x14ac:dyDescent="0.25">
      <c r="A204" s="25">
        <v>15</v>
      </c>
      <c r="B204" s="20" t="s">
        <v>153</v>
      </c>
      <c r="C204" s="25">
        <v>10</v>
      </c>
      <c r="D204" s="33">
        <v>2.5</v>
      </c>
      <c r="E204" s="33">
        <v>2.9</v>
      </c>
      <c r="F204" s="33">
        <v>0</v>
      </c>
      <c r="G204" s="34">
        <v>36</v>
      </c>
      <c r="H204" s="25">
        <v>87</v>
      </c>
      <c r="I204" s="25">
        <v>50</v>
      </c>
      <c r="J204" s="25">
        <v>3.5</v>
      </c>
      <c r="K204" s="25">
        <v>0.1</v>
      </c>
      <c r="L204" s="33"/>
    </row>
    <row r="205" spans="1:12" x14ac:dyDescent="0.25">
      <c r="A205" s="25">
        <v>239</v>
      </c>
      <c r="B205" s="20" t="s">
        <v>180</v>
      </c>
      <c r="C205" s="25">
        <v>90</v>
      </c>
      <c r="D205" s="33">
        <v>7.44</v>
      </c>
      <c r="E205" s="33">
        <v>7.25</v>
      </c>
      <c r="F205" s="33">
        <v>10.59</v>
      </c>
      <c r="G205" s="34">
        <v>137.25</v>
      </c>
      <c r="H205" s="33">
        <v>57.44</v>
      </c>
      <c r="I205" s="33">
        <v>110.14</v>
      </c>
      <c r="J205" s="33">
        <v>18.72</v>
      </c>
      <c r="K205" s="33">
        <v>0.56000000000000005</v>
      </c>
      <c r="L205" s="33"/>
    </row>
    <row r="206" spans="1:12" x14ac:dyDescent="0.25">
      <c r="A206" s="25">
        <v>128</v>
      </c>
      <c r="B206" s="20" t="s">
        <v>26</v>
      </c>
      <c r="C206" s="25">
        <v>150</v>
      </c>
      <c r="D206" s="33">
        <v>4.8</v>
      </c>
      <c r="E206" s="33">
        <v>9.6</v>
      </c>
      <c r="F206" s="33">
        <v>31.56</v>
      </c>
      <c r="G206" s="34">
        <v>196.20000000000002</v>
      </c>
      <c r="H206" s="33">
        <v>50.04</v>
      </c>
      <c r="I206" s="33" t="s">
        <v>172</v>
      </c>
      <c r="J206" s="33">
        <v>26.2</v>
      </c>
      <c r="K206" s="33">
        <v>1.08</v>
      </c>
      <c r="L206" s="33"/>
    </row>
    <row r="207" spans="1:12" x14ac:dyDescent="0.25">
      <c r="A207" s="25"/>
      <c r="B207" s="20" t="s">
        <v>147</v>
      </c>
      <c r="C207" s="25">
        <v>60</v>
      </c>
      <c r="D207" s="30">
        <v>0.84</v>
      </c>
      <c r="E207" s="33">
        <v>0.12</v>
      </c>
      <c r="F207" s="33">
        <v>40.4</v>
      </c>
      <c r="G207" s="34">
        <v>26</v>
      </c>
      <c r="H207" s="31">
        <v>0</v>
      </c>
      <c r="I207" s="33">
        <v>10.4</v>
      </c>
      <c r="J207" s="33">
        <v>0</v>
      </c>
      <c r="K207" s="33">
        <v>0</v>
      </c>
      <c r="L207" s="33" t="s">
        <v>128</v>
      </c>
    </row>
    <row r="208" spans="1:12" x14ac:dyDescent="0.25">
      <c r="A208" s="29">
        <v>376</v>
      </c>
      <c r="B208" s="20" t="s">
        <v>18</v>
      </c>
      <c r="C208" s="25" t="s">
        <v>117</v>
      </c>
      <c r="D208" s="33">
        <v>0.1</v>
      </c>
      <c r="E208" s="33">
        <v>0.02</v>
      </c>
      <c r="F208" s="33">
        <v>15</v>
      </c>
      <c r="G208" s="34">
        <v>60</v>
      </c>
      <c r="H208" s="33">
        <v>11.1</v>
      </c>
      <c r="I208" s="31">
        <v>1.4</v>
      </c>
      <c r="J208" s="33">
        <v>2.8</v>
      </c>
      <c r="K208" s="33">
        <v>0.3</v>
      </c>
      <c r="L208" s="54" t="s">
        <v>128</v>
      </c>
    </row>
    <row r="209" spans="1:14" x14ac:dyDescent="0.25">
      <c r="A209" s="13"/>
      <c r="B209" s="20" t="s">
        <v>20</v>
      </c>
      <c r="C209" s="25">
        <v>40</v>
      </c>
      <c r="D209" s="33">
        <v>3.04</v>
      </c>
      <c r="E209" s="33">
        <v>1.92</v>
      </c>
      <c r="F209" s="33">
        <v>18.64</v>
      </c>
      <c r="G209" s="34">
        <v>104.8</v>
      </c>
      <c r="H209" s="31">
        <v>8.8000000000000007</v>
      </c>
      <c r="I209" s="31">
        <v>29.6</v>
      </c>
      <c r="J209" s="33">
        <v>11.6</v>
      </c>
      <c r="K209" s="33">
        <v>0.56000000000000005</v>
      </c>
      <c r="L209" s="35" t="s">
        <v>128</v>
      </c>
    </row>
    <row r="210" spans="1:14" x14ac:dyDescent="0.25">
      <c r="A210" s="13"/>
      <c r="B210" s="61" t="s">
        <v>73</v>
      </c>
      <c r="C210" s="81"/>
      <c r="D210" s="54">
        <f t="shared" ref="D210:K210" si="23">SUM(D205:D209)</f>
        <v>16.22</v>
      </c>
      <c r="E210" s="54">
        <f t="shared" si="23"/>
        <v>18.910000000000004</v>
      </c>
      <c r="F210" s="54">
        <f t="shared" si="23"/>
        <v>116.19</v>
      </c>
      <c r="G210" s="55">
        <f t="shared" si="23"/>
        <v>524.25</v>
      </c>
      <c r="H210" s="54">
        <f t="shared" si="23"/>
        <v>127.37999999999998</v>
      </c>
      <c r="I210" s="56">
        <f t="shared" si="23"/>
        <v>151.54000000000002</v>
      </c>
      <c r="J210" s="54">
        <f t="shared" si="23"/>
        <v>59.32</v>
      </c>
      <c r="K210" s="54">
        <f t="shared" si="23"/>
        <v>2.5</v>
      </c>
      <c r="L210" s="33"/>
    </row>
    <row r="211" spans="1:14" x14ac:dyDescent="0.25">
      <c r="A211" s="25" t="s">
        <v>128</v>
      </c>
      <c r="B211" s="61" t="s">
        <v>63</v>
      </c>
      <c r="C211" s="81"/>
      <c r="D211" s="54"/>
      <c r="E211" s="54"/>
      <c r="F211" s="54"/>
      <c r="G211" s="55"/>
      <c r="H211" s="54"/>
      <c r="I211" s="56"/>
      <c r="J211" s="54"/>
      <c r="K211" s="54"/>
      <c r="L211" s="57"/>
    </row>
    <row r="212" spans="1:14" x14ac:dyDescent="0.25">
      <c r="A212" s="83">
        <v>82</v>
      </c>
      <c r="B212" s="20" t="s">
        <v>157</v>
      </c>
      <c r="C212" s="25">
        <v>250</v>
      </c>
      <c r="D212" s="33">
        <v>1.75</v>
      </c>
      <c r="E212" s="33">
        <v>4.9000000000000004</v>
      </c>
      <c r="F212" s="33">
        <v>11</v>
      </c>
      <c r="G212" s="34">
        <v>104</v>
      </c>
      <c r="H212" s="33">
        <v>49.75</v>
      </c>
      <c r="I212" s="33">
        <v>54.6</v>
      </c>
      <c r="J212" s="33">
        <v>26.1</v>
      </c>
      <c r="K212" s="33">
        <v>1.3</v>
      </c>
      <c r="L212" s="57"/>
    </row>
    <row r="213" spans="1:14" x14ac:dyDescent="0.25">
      <c r="A213" s="86" t="s">
        <v>184</v>
      </c>
      <c r="B213" s="84" t="s">
        <v>176</v>
      </c>
      <c r="C213" s="85">
        <v>100</v>
      </c>
      <c r="D213" s="57">
        <v>7.97</v>
      </c>
      <c r="E213" s="57">
        <v>6.5</v>
      </c>
      <c r="F213" s="57">
        <v>1.47</v>
      </c>
      <c r="G213" s="58">
        <v>147.19999999999999</v>
      </c>
      <c r="H213" s="57">
        <v>17.71</v>
      </c>
      <c r="I213" s="57">
        <v>46.16</v>
      </c>
      <c r="J213" s="57">
        <v>8.43</v>
      </c>
      <c r="K213" s="57">
        <v>0.37</v>
      </c>
      <c r="L213" s="33"/>
    </row>
    <row r="214" spans="1:14" ht="21" x14ac:dyDescent="0.35">
      <c r="A214" s="25">
        <v>202</v>
      </c>
      <c r="B214" s="87" t="s">
        <v>103</v>
      </c>
      <c r="C214" s="88">
        <v>180</v>
      </c>
      <c r="D214" s="39">
        <v>9.06</v>
      </c>
      <c r="E214" s="25">
        <v>1.07</v>
      </c>
      <c r="F214" s="25">
        <v>51.07</v>
      </c>
      <c r="G214" s="25">
        <v>250.08</v>
      </c>
      <c r="H214" s="57">
        <v>17.899999999999999</v>
      </c>
      <c r="I214" s="57">
        <v>13.79</v>
      </c>
      <c r="J214" s="57">
        <v>59.47</v>
      </c>
      <c r="K214" s="57">
        <v>1.38</v>
      </c>
      <c r="L214" s="33"/>
      <c r="N214" s="3"/>
    </row>
    <row r="215" spans="1:14" ht="21" x14ac:dyDescent="0.35">
      <c r="A215" s="25"/>
      <c r="B215" s="20" t="s">
        <v>147</v>
      </c>
      <c r="C215" s="25">
        <v>60</v>
      </c>
      <c r="D215" s="30">
        <v>0.84</v>
      </c>
      <c r="E215" s="33">
        <v>0.12</v>
      </c>
      <c r="F215" s="33">
        <v>40.4</v>
      </c>
      <c r="G215" s="34">
        <v>26</v>
      </c>
      <c r="H215" s="31">
        <v>0</v>
      </c>
      <c r="I215" s="33">
        <v>10.4</v>
      </c>
      <c r="J215" s="33">
        <v>0</v>
      </c>
      <c r="K215" s="33">
        <v>0</v>
      </c>
      <c r="L215" s="33" t="s">
        <v>128</v>
      </c>
      <c r="M215" s="2"/>
      <c r="N215" s="3"/>
    </row>
    <row r="216" spans="1:14" ht="21" x14ac:dyDescent="0.35">
      <c r="A216" s="25">
        <v>376</v>
      </c>
      <c r="B216" s="20" t="s">
        <v>18</v>
      </c>
      <c r="C216" s="25" t="s">
        <v>117</v>
      </c>
      <c r="D216" s="33">
        <v>0.1</v>
      </c>
      <c r="E216" s="33">
        <v>0.02</v>
      </c>
      <c r="F216" s="33">
        <v>15</v>
      </c>
      <c r="G216" s="34">
        <v>60</v>
      </c>
      <c r="H216" s="33">
        <v>11.1</v>
      </c>
      <c r="I216" s="31">
        <v>1.4</v>
      </c>
      <c r="J216" s="33">
        <v>2.8</v>
      </c>
      <c r="K216" s="33">
        <v>0.3</v>
      </c>
      <c r="L216" s="54" t="s">
        <v>128</v>
      </c>
      <c r="M216" s="2"/>
      <c r="N216" s="3"/>
    </row>
    <row r="217" spans="1:14" ht="21" x14ac:dyDescent="0.35">
      <c r="A217" s="13"/>
      <c r="B217" s="20" t="s">
        <v>20</v>
      </c>
      <c r="C217" s="25">
        <v>60</v>
      </c>
      <c r="D217" s="33">
        <v>4.5599999999999996</v>
      </c>
      <c r="E217" s="33">
        <v>2.88</v>
      </c>
      <c r="F217" s="33">
        <v>27.96</v>
      </c>
      <c r="G217" s="34">
        <v>157.19999999999999</v>
      </c>
      <c r="H217" s="33">
        <v>13.2</v>
      </c>
      <c r="I217" s="31">
        <v>44.4</v>
      </c>
      <c r="J217" s="33">
        <v>17.399999999999999</v>
      </c>
      <c r="K217" s="33">
        <v>0.84</v>
      </c>
      <c r="L217" s="54" t="s">
        <v>128</v>
      </c>
      <c r="M217" s="2"/>
      <c r="N217" s="3"/>
    </row>
    <row r="218" spans="1:14" ht="21" x14ac:dyDescent="0.35">
      <c r="A218" s="13"/>
      <c r="B218" s="61" t="s">
        <v>74</v>
      </c>
      <c r="C218" s="81"/>
      <c r="D218" s="54">
        <f t="shared" ref="D218:K218" si="24">SUM(D213:D217)</f>
        <v>22.53</v>
      </c>
      <c r="E218" s="54">
        <f t="shared" si="24"/>
        <v>10.59</v>
      </c>
      <c r="F218" s="54">
        <f t="shared" si="24"/>
        <v>135.9</v>
      </c>
      <c r="G218" s="55">
        <f t="shared" si="24"/>
        <v>640.48</v>
      </c>
      <c r="H218" s="54">
        <f t="shared" si="24"/>
        <v>59.91</v>
      </c>
      <c r="I218" s="56">
        <f t="shared" si="24"/>
        <v>116.15</v>
      </c>
      <c r="J218" s="54">
        <f t="shared" si="24"/>
        <v>88.1</v>
      </c>
      <c r="K218" s="54">
        <f t="shared" si="24"/>
        <v>2.8899999999999997</v>
      </c>
      <c r="L218" s="33"/>
      <c r="M218" s="4"/>
      <c r="N218" s="3"/>
    </row>
    <row r="219" spans="1:14" ht="21" x14ac:dyDescent="0.35">
      <c r="A219" s="13"/>
      <c r="B219" s="61" t="s">
        <v>67</v>
      </c>
      <c r="C219" s="81"/>
      <c r="D219" s="54">
        <f>D210+D218</f>
        <v>38.75</v>
      </c>
      <c r="E219" s="54">
        <f>E210+E218</f>
        <v>29.500000000000004</v>
      </c>
      <c r="F219" s="54">
        <v>1</v>
      </c>
      <c r="G219" s="54">
        <f>G210+G218</f>
        <v>1164.73</v>
      </c>
      <c r="H219" s="54">
        <f>H210+H218</f>
        <v>187.28999999999996</v>
      </c>
      <c r="I219" s="54">
        <f>I210+I218</f>
        <v>267.69000000000005</v>
      </c>
      <c r="J219" s="54">
        <f>J210+J218</f>
        <v>147.41999999999999</v>
      </c>
      <c r="K219" s="54">
        <f>K210+K218</f>
        <v>5.39</v>
      </c>
      <c r="L219" s="33"/>
      <c r="M219" s="4"/>
      <c r="N219" s="3"/>
    </row>
    <row r="220" spans="1:14" ht="21" x14ac:dyDescent="0.35">
      <c r="A220" s="32"/>
      <c r="B220" s="61"/>
      <c r="C220" s="81"/>
      <c r="D220" s="92"/>
      <c r="E220" s="92"/>
      <c r="F220" s="92"/>
      <c r="G220" s="92"/>
      <c r="H220" s="92"/>
      <c r="I220" s="92"/>
      <c r="J220" s="92"/>
      <c r="K220" s="92"/>
      <c r="L220" s="25"/>
      <c r="M220" s="4"/>
      <c r="N220" s="3"/>
    </row>
    <row r="221" spans="1:14" ht="20.25" x14ac:dyDescent="0.25">
      <c r="A221" s="32" t="s">
        <v>128</v>
      </c>
      <c r="B221" s="27" t="s">
        <v>33</v>
      </c>
      <c r="C221" s="25"/>
      <c r="D221" s="33"/>
      <c r="E221" s="33"/>
      <c r="F221" s="33"/>
      <c r="G221" s="33"/>
      <c r="H221" s="33"/>
      <c r="I221" s="33"/>
      <c r="J221" s="33"/>
      <c r="K221" s="33"/>
      <c r="L221" s="33"/>
      <c r="M221" s="4"/>
    </row>
    <row r="222" spans="1:14" ht="15.75" x14ac:dyDescent="0.25">
      <c r="A222" s="32">
        <v>14</v>
      </c>
      <c r="B222" s="20" t="s">
        <v>177</v>
      </c>
      <c r="C222" s="25">
        <v>10</v>
      </c>
      <c r="D222" s="33">
        <v>0</v>
      </c>
      <c r="E222" s="33">
        <v>7.26</v>
      </c>
      <c r="F222" s="33">
        <v>0.14000000000000001</v>
      </c>
      <c r="G222" s="33">
        <v>66</v>
      </c>
      <c r="H222" s="33">
        <v>2.4</v>
      </c>
      <c r="I222" s="33">
        <v>3</v>
      </c>
      <c r="J222" s="33">
        <v>0</v>
      </c>
      <c r="K222" s="33">
        <v>0.02</v>
      </c>
      <c r="L222" s="33"/>
      <c r="M222" s="5"/>
    </row>
    <row r="223" spans="1:14" ht="15.75" x14ac:dyDescent="0.25">
      <c r="A223" s="32">
        <v>15</v>
      </c>
      <c r="B223" s="20" t="s">
        <v>153</v>
      </c>
      <c r="C223" s="25">
        <v>20</v>
      </c>
      <c r="D223" s="33">
        <v>5.12</v>
      </c>
      <c r="E223" s="33">
        <v>5.89</v>
      </c>
      <c r="F223" s="33">
        <v>0</v>
      </c>
      <c r="G223" s="34">
        <v>72</v>
      </c>
      <c r="H223" s="25">
        <v>176</v>
      </c>
      <c r="I223" s="25">
        <v>100</v>
      </c>
      <c r="J223" s="25">
        <v>7</v>
      </c>
      <c r="K223" s="25">
        <v>0.2</v>
      </c>
      <c r="L223" s="33" t="s">
        <v>128</v>
      </c>
      <c r="M223" s="7"/>
    </row>
    <row r="224" spans="1:14" ht="30" x14ac:dyDescent="0.25">
      <c r="A224" s="25">
        <v>181</v>
      </c>
      <c r="B224" s="20" t="s">
        <v>104</v>
      </c>
      <c r="C224" s="25" t="s">
        <v>178</v>
      </c>
      <c r="D224" s="30">
        <v>6.94</v>
      </c>
      <c r="E224" s="33">
        <v>12.8</v>
      </c>
      <c r="F224" s="33">
        <v>37.9</v>
      </c>
      <c r="G224" s="34">
        <v>237</v>
      </c>
      <c r="H224" s="33">
        <v>152</v>
      </c>
      <c r="I224" s="33">
        <v>134</v>
      </c>
      <c r="J224" s="33">
        <v>23</v>
      </c>
      <c r="K224" s="33">
        <v>0.56000000000000005</v>
      </c>
      <c r="L224" s="35" t="s">
        <v>128</v>
      </c>
      <c r="M224" s="8"/>
    </row>
    <row r="225" spans="1:12" x14ac:dyDescent="0.25">
      <c r="A225" s="29">
        <v>376</v>
      </c>
      <c r="B225" s="20" t="s">
        <v>18</v>
      </c>
      <c r="C225" s="25" t="s">
        <v>117</v>
      </c>
      <c r="D225" s="33">
        <v>0.1</v>
      </c>
      <c r="E225" s="33">
        <v>0.02</v>
      </c>
      <c r="F225" s="33">
        <v>15</v>
      </c>
      <c r="G225" s="34">
        <v>60</v>
      </c>
      <c r="H225" s="33">
        <v>11.1</v>
      </c>
      <c r="I225" s="31">
        <v>1.4</v>
      </c>
      <c r="J225" s="33">
        <v>2.8</v>
      </c>
      <c r="K225" s="33">
        <v>0.3</v>
      </c>
      <c r="L225" s="54" t="s">
        <v>128</v>
      </c>
    </row>
    <row r="226" spans="1:12" x14ac:dyDescent="0.25">
      <c r="A226" s="32"/>
      <c r="B226" s="20" t="s">
        <v>20</v>
      </c>
      <c r="C226" s="25">
        <v>40</v>
      </c>
      <c r="D226" s="33">
        <v>3.04</v>
      </c>
      <c r="E226" s="33">
        <v>1.92</v>
      </c>
      <c r="F226" s="33">
        <v>18.64</v>
      </c>
      <c r="G226" s="34">
        <v>104.8</v>
      </c>
      <c r="H226" s="31">
        <v>8.8000000000000007</v>
      </c>
      <c r="I226" s="31">
        <v>29.6</v>
      </c>
      <c r="J226" s="33">
        <v>11.6</v>
      </c>
      <c r="K226" s="33">
        <v>0.56000000000000005</v>
      </c>
      <c r="L226" s="68"/>
    </row>
    <row r="227" spans="1:12" x14ac:dyDescent="0.25">
      <c r="A227" s="32"/>
      <c r="B227" s="61" t="s">
        <v>73</v>
      </c>
      <c r="C227" s="25"/>
      <c r="D227" s="35">
        <f t="shared" ref="D227:K227" si="25">SUM(D224:D226)</f>
        <v>10.08</v>
      </c>
      <c r="E227" s="35">
        <f t="shared" si="25"/>
        <v>14.74</v>
      </c>
      <c r="F227" s="35">
        <f t="shared" si="25"/>
        <v>71.539999999999992</v>
      </c>
      <c r="G227" s="36">
        <f t="shared" si="25"/>
        <v>401.8</v>
      </c>
      <c r="H227" s="35">
        <f t="shared" si="25"/>
        <v>171.9</v>
      </c>
      <c r="I227" s="37">
        <f t="shared" si="25"/>
        <v>165</v>
      </c>
      <c r="J227" s="35">
        <f t="shared" si="25"/>
        <v>37.4</v>
      </c>
      <c r="K227" s="35">
        <f t="shared" si="25"/>
        <v>1.4200000000000002</v>
      </c>
      <c r="L227" s="33"/>
    </row>
    <row r="228" spans="1:12" x14ac:dyDescent="0.25">
      <c r="A228" s="43"/>
      <c r="B228" s="61" t="s">
        <v>63</v>
      </c>
      <c r="C228" s="25"/>
      <c r="D228" s="35"/>
      <c r="E228" s="35"/>
      <c r="F228" s="35"/>
      <c r="G228" s="36"/>
      <c r="H228" s="35"/>
      <c r="I228" s="37"/>
      <c r="J228" s="35"/>
      <c r="K228" s="35"/>
      <c r="L228" s="33"/>
    </row>
    <row r="229" spans="1:12" x14ac:dyDescent="0.25">
      <c r="A229" s="25">
        <v>88</v>
      </c>
      <c r="B229" s="67" t="s">
        <v>106</v>
      </c>
      <c r="C229" s="43">
        <v>250</v>
      </c>
      <c r="D229" s="68">
        <v>1.76</v>
      </c>
      <c r="E229" s="68">
        <v>4.9000000000000004</v>
      </c>
      <c r="F229" s="68">
        <v>5.9</v>
      </c>
      <c r="G229" s="69">
        <v>80</v>
      </c>
      <c r="H229" s="68">
        <v>50.5</v>
      </c>
      <c r="I229" s="68">
        <v>18.7</v>
      </c>
      <c r="J229" s="68">
        <v>38.700000000000003</v>
      </c>
      <c r="K229" s="68">
        <v>0.7</v>
      </c>
      <c r="L229" s="33"/>
    </row>
    <row r="230" spans="1:12" x14ac:dyDescent="0.25">
      <c r="A230" s="25">
        <v>280</v>
      </c>
      <c r="B230" s="20" t="s">
        <v>179</v>
      </c>
      <c r="C230" s="25">
        <v>100</v>
      </c>
      <c r="D230" s="33">
        <v>7.9</v>
      </c>
      <c r="E230" s="33">
        <v>10.8</v>
      </c>
      <c r="F230" s="33">
        <v>9.5</v>
      </c>
      <c r="G230" s="34">
        <v>160</v>
      </c>
      <c r="H230" s="33">
        <v>22.48</v>
      </c>
      <c r="I230" s="33">
        <v>11.6</v>
      </c>
      <c r="J230" s="33">
        <v>73.099999999999994</v>
      </c>
      <c r="K230" s="33">
        <v>5</v>
      </c>
      <c r="L230" s="33" t="s">
        <v>128</v>
      </c>
    </row>
    <row r="231" spans="1:12" x14ac:dyDescent="0.25">
      <c r="A231" s="25">
        <v>302</v>
      </c>
      <c r="B231" s="20" t="s">
        <v>79</v>
      </c>
      <c r="C231" s="25">
        <v>180</v>
      </c>
      <c r="D231" s="30">
        <v>6.8</v>
      </c>
      <c r="E231" s="33">
        <v>0.8</v>
      </c>
      <c r="F231" s="33">
        <v>38.299999999999997</v>
      </c>
      <c r="G231" s="34">
        <v>187</v>
      </c>
      <c r="H231" s="33">
        <v>14.2</v>
      </c>
      <c r="I231" s="33">
        <v>10.3</v>
      </c>
      <c r="J231" s="33">
        <v>44.6</v>
      </c>
      <c r="K231" s="33">
        <v>1.1000000000000001</v>
      </c>
      <c r="L231" s="35" t="s">
        <v>128</v>
      </c>
    </row>
    <row r="232" spans="1:12" x14ac:dyDescent="0.25">
      <c r="A232" s="25" t="s">
        <v>128</v>
      </c>
      <c r="B232" s="20" t="s">
        <v>147</v>
      </c>
      <c r="C232" s="25">
        <v>60</v>
      </c>
      <c r="D232" s="30">
        <v>0.84</v>
      </c>
      <c r="E232" s="33">
        <v>0.12</v>
      </c>
      <c r="F232" s="33">
        <v>40.4</v>
      </c>
      <c r="G232" s="34">
        <v>26</v>
      </c>
      <c r="H232" s="31">
        <v>0</v>
      </c>
      <c r="I232" s="33">
        <v>10.4</v>
      </c>
      <c r="J232" s="33">
        <v>0</v>
      </c>
      <c r="K232" s="33">
        <v>0</v>
      </c>
      <c r="L232" s="35" t="s">
        <v>128</v>
      </c>
    </row>
    <row r="233" spans="1:12" x14ac:dyDescent="0.25">
      <c r="A233" s="25">
        <v>377</v>
      </c>
      <c r="B233" s="20" t="s">
        <v>151</v>
      </c>
      <c r="C233" s="25" t="s">
        <v>152</v>
      </c>
      <c r="D233" s="33">
        <v>0.1</v>
      </c>
      <c r="E233" s="33">
        <v>0</v>
      </c>
      <c r="F233" s="33">
        <v>15</v>
      </c>
      <c r="G233" s="34">
        <v>60</v>
      </c>
      <c r="H233" s="33">
        <v>1.1000000000000001</v>
      </c>
      <c r="I233" s="31">
        <v>2.8</v>
      </c>
      <c r="J233" s="33">
        <v>1.4</v>
      </c>
      <c r="K233" s="33">
        <v>0.28000000000000003</v>
      </c>
      <c r="L233" s="35"/>
    </row>
    <row r="234" spans="1:12" x14ac:dyDescent="0.25">
      <c r="A234" s="32"/>
      <c r="B234" s="20" t="s">
        <v>20</v>
      </c>
      <c r="C234" s="25">
        <v>60</v>
      </c>
      <c r="D234" s="33">
        <v>4.5599999999999996</v>
      </c>
      <c r="E234" s="33">
        <v>2.88</v>
      </c>
      <c r="F234" s="33">
        <v>27.96</v>
      </c>
      <c r="G234" s="34">
        <v>157.19999999999999</v>
      </c>
      <c r="H234" s="33">
        <v>13.2</v>
      </c>
      <c r="I234" s="31">
        <v>44.4</v>
      </c>
      <c r="J234" s="33">
        <v>17.399999999999999</v>
      </c>
      <c r="K234" s="33">
        <v>0.84</v>
      </c>
      <c r="L234" s="6"/>
    </row>
    <row r="235" spans="1:12" x14ac:dyDescent="0.25">
      <c r="A235" s="32"/>
      <c r="B235" s="61" t="s">
        <v>74</v>
      </c>
      <c r="C235" s="25"/>
      <c r="D235" s="35">
        <f t="shared" ref="D235:K235" si="26">SUM(D229:D234)</f>
        <v>21.96</v>
      </c>
      <c r="E235" s="35">
        <f t="shared" si="26"/>
        <v>19.5</v>
      </c>
      <c r="F235" s="35">
        <f t="shared" si="26"/>
        <v>137.06</v>
      </c>
      <c r="G235" s="36">
        <f t="shared" si="26"/>
        <v>670.2</v>
      </c>
      <c r="H235" s="35">
        <f t="shared" si="26"/>
        <v>101.48</v>
      </c>
      <c r="I235" s="37">
        <f t="shared" si="26"/>
        <v>98.199999999999989</v>
      </c>
      <c r="J235" s="35">
        <f t="shared" si="26"/>
        <v>175.20000000000002</v>
      </c>
      <c r="K235" s="35">
        <f t="shared" si="26"/>
        <v>7.9200000000000008</v>
      </c>
      <c r="L235" s="95"/>
    </row>
    <row r="236" spans="1:12" x14ac:dyDescent="0.25">
      <c r="A236" s="32"/>
      <c r="B236" s="61" t="s">
        <v>67</v>
      </c>
      <c r="C236" s="25"/>
      <c r="D236" s="35">
        <f t="shared" ref="D236:K236" si="27">D227+D235</f>
        <v>32.04</v>
      </c>
      <c r="E236" s="35">
        <f t="shared" si="27"/>
        <v>34.24</v>
      </c>
      <c r="F236" s="35">
        <f t="shared" si="27"/>
        <v>208.6</v>
      </c>
      <c r="G236" s="35">
        <f t="shared" si="27"/>
        <v>1072</v>
      </c>
      <c r="H236" s="35">
        <f t="shared" si="27"/>
        <v>273.38</v>
      </c>
      <c r="I236" s="35">
        <f t="shared" si="27"/>
        <v>263.2</v>
      </c>
      <c r="J236" s="35">
        <f t="shared" si="27"/>
        <v>212.60000000000002</v>
      </c>
      <c r="K236" s="35">
        <f t="shared" si="27"/>
        <v>9.3400000000000016</v>
      </c>
      <c r="L236" s="95"/>
    </row>
    <row r="237" spans="1:12" x14ac:dyDescent="0.25">
      <c r="A237" s="6"/>
      <c r="B237" s="27"/>
      <c r="C237" s="25"/>
      <c r="D237" s="35"/>
      <c r="E237" s="35"/>
      <c r="F237" s="35"/>
      <c r="G237" s="36"/>
      <c r="H237" s="35"/>
      <c r="I237" s="37"/>
      <c r="J237" s="35"/>
      <c r="K237" s="35"/>
      <c r="L237" s="95"/>
    </row>
    <row r="238" spans="1:12" x14ac:dyDescent="0.25">
      <c r="A238" s="93" t="s">
        <v>53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98"/>
    </row>
    <row r="239" spans="1:12" x14ac:dyDescent="0.25">
      <c r="A239" s="96"/>
      <c r="B239" s="94"/>
      <c r="C239" s="95"/>
      <c r="D239" s="95"/>
      <c r="E239" s="95"/>
      <c r="F239" s="62"/>
      <c r="G239" s="95"/>
      <c r="H239" s="95"/>
      <c r="I239" s="95"/>
      <c r="J239" s="62"/>
      <c r="K239" s="95"/>
      <c r="L239" s="98"/>
    </row>
    <row r="240" spans="1:12" x14ac:dyDescent="0.25">
      <c r="A240" s="96" t="s">
        <v>54</v>
      </c>
      <c r="B240" s="46"/>
      <c r="C240" s="95"/>
      <c r="D240" s="95"/>
      <c r="E240" s="95"/>
      <c r="F240" s="95"/>
      <c r="G240" s="62"/>
      <c r="H240" s="95"/>
      <c r="I240" s="95"/>
      <c r="J240" s="95"/>
      <c r="K240" s="95"/>
      <c r="L240" s="98"/>
    </row>
    <row r="241" spans="1:12" x14ac:dyDescent="0.25">
      <c r="A241" s="96"/>
      <c r="B241" s="46"/>
      <c r="C241" s="95"/>
      <c r="D241" s="95"/>
      <c r="E241" s="95"/>
      <c r="F241" s="95"/>
      <c r="G241" s="95"/>
      <c r="H241" s="95"/>
      <c r="I241" s="95"/>
      <c r="J241" s="95"/>
      <c r="K241" s="95"/>
      <c r="L241" s="98"/>
    </row>
    <row r="242" spans="1:12" x14ac:dyDescent="0.25">
      <c r="A242" s="111" t="s">
        <v>181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1:12" x14ac:dyDescent="0.25">
      <c r="A243" s="111" t="s">
        <v>182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1:12" x14ac:dyDescent="0.25">
      <c r="A244" s="99" t="s">
        <v>56</v>
      </c>
      <c r="B244" s="96"/>
      <c r="C244" s="98"/>
      <c r="D244" s="98"/>
      <c r="E244" s="98"/>
      <c r="F244" s="98"/>
      <c r="G244" s="98"/>
      <c r="H244" s="98"/>
      <c r="I244" s="98"/>
      <c r="J244" s="98"/>
      <c r="K244" s="98"/>
      <c r="L244" s="102"/>
    </row>
    <row r="245" spans="1:12" x14ac:dyDescent="0.25">
      <c r="A245" s="99" t="s">
        <v>123</v>
      </c>
      <c r="B245" s="96"/>
      <c r="C245" s="98"/>
      <c r="D245" s="98"/>
      <c r="E245" s="98"/>
      <c r="F245" s="98"/>
      <c r="G245" s="98"/>
      <c r="H245" s="98"/>
      <c r="I245" s="98"/>
      <c r="J245" s="98"/>
      <c r="K245" s="98"/>
      <c r="L245" s="95"/>
    </row>
    <row r="246" spans="1:12" x14ac:dyDescent="0.25">
      <c r="A246" s="99" t="s">
        <v>57</v>
      </c>
      <c r="B246" s="6"/>
      <c r="C246" s="98"/>
      <c r="D246" s="98"/>
      <c r="E246" s="98"/>
      <c r="F246" s="98"/>
      <c r="G246" s="98"/>
      <c r="H246" s="98"/>
      <c r="I246" s="98"/>
      <c r="J246" s="98"/>
      <c r="K246" s="98"/>
    </row>
    <row r="247" spans="1:12" x14ac:dyDescent="0.25">
      <c r="A247" s="112" t="s">
        <v>183</v>
      </c>
      <c r="B247" s="112"/>
      <c r="C247" s="112"/>
      <c r="D247" s="112"/>
      <c r="E247" s="112"/>
      <c r="F247" s="112"/>
      <c r="G247" s="112"/>
      <c r="H247" s="98"/>
      <c r="I247" s="98"/>
      <c r="J247" s="98"/>
      <c r="K247" s="98"/>
    </row>
    <row r="248" spans="1:12" x14ac:dyDescent="0.25">
      <c r="A248" s="101"/>
      <c r="B248" s="6"/>
      <c r="C248" s="98"/>
      <c r="D248" s="98"/>
      <c r="E248" s="98"/>
      <c r="F248" s="98"/>
      <c r="G248" s="98"/>
      <c r="H248" s="98"/>
      <c r="I248" s="98"/>
      <c r="J248" s="98"/>
      <c r="K248" s="98"/>
    </row>
    <row r="249" spans="1:12" x14ac:dyDescent="0.25">
      <c r="A249" s="103"/>
      <c r="B249" s="6"/>
      <c r="C249" s="98"/>
      <c r="D249" s="102"/>
      <c r="E249" s="102"/>
      <c r="F249" s="102"/>
      <c r="G249" s="102"/>
      <c r="H249" s="102"/>
      <c r="I249" s="102"/>
      <c r="J249" s="102"/>
      <c r="K249" s="102"/>
    </row>
    <row r="250" spans="1:12" x14ac:dyDescent="0.25">
      <c r="B250" s="46"/>
      <c r="C250" s="95"/>
      <c r="D250" s="95"/>
      <c r="E250" s="95"/>
      <c r="F250" s="95"/>
      <c r="G250" s="95"/>
      <c r="H250" s="95"/>
      <c r="I250" s="95"/>
      <c r="J250" s="95"/>
      <c r="K250" s="95"/>
    </row>
  </sheetData>
  <mergeCells count="5">
    <mergeCell ref="H21:L21"/>
    <mergeCell ref="A242:L242"/>
    <mergeCell ref="A243:L243"/>
    <mergeCell ref="A247:G247"/>
    <mergeCell ref="H10:J10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7 до 11</vt:lpstr>
      <vt:lpstr>с 11 до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admin</cp:lastModifiedBy>
  <cp:lastPrinted>2021-09-01T13:16:50Z</cp:lastPrinted>
  <dcterms:created xsi:type="dcterms:W3CDTF">2017-07-17T06:17:21Z</dcterms:created>
  <dcterms:modified xsi:type="dcterms:W3CDTF">2021-09-03T06:45:31Z</dcterms:modified>
</cp:coreProperties>
</file>